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320" windowHeight="8100" tabRatio="905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 " sheetId="7" r:id="rId4"/>
    <sheet name="Запослени" sheetId="6" r:id="rId5"/>
    <sheet name="Цене" sheetId="8" r:id="rId6"/>
    <sheet name="Субвенције" sheetId="9" r:id="rId7"/>
    <sheet name="Донације" sheetId="10" r:id="rId8"/>
    <sheet name="Добит" sheetId="15" r:id="rId9"/>
    <sheet name="Кредити" sheetId="5" r:id="rId10"/>
    <sheet name="Готовина" sheetId="14" r:id="rId11"/>
    <sheet name="Извештај о инвестицијама" sheetId="16" r:id="rId12"/>
    <sheet name="Образац НБС" sheetId="13" r:id="rId13"/>
    <sheet name="Sheet2" sheetId="18" r:id="rId14"/>
  </sheets>
  <definedNames>
    <definedName name="_xlnm._FilterDatabase" localSheetId="1" hidden="1">'Биланс стања'!$I$2:$I$161</definedName>
    <definedName name="_xlnm._FilterDatabase" localSheetId="0" hidden="1">'Биланс успеха'!#REF!</definedName>
    <definedName name="_xlnm._FilterDatabase" localSheetId="3" hidden="1">'Зараде '!$D$4:$D$101</definedName>
    <definedName name="_xlnm._FilterDatabase" localSheetId="2" hidden="1">'Извештај о новчаним токовима'!$E$2:$E$67</definedName>
    <definedName name="_xlnm.Print_Area" localSheetId="1">'Биланс стања'!$B$2:$J$150</definedName>
    <definedName name="_xlnm.Print_Area" localSheetId="0">'Биланс успеха'!$A$2:$H$91</definedName>
    <definedName name="_xlnm.Print_Area" localSheetId="10">Готовина!$B$1:$J$46</definedName>
    <definedName name="_xlnm.Print_Area" localSheetId="8">Добит!$C$2:$M$22</definedName>
    <definedName name="_xlnm.Print_Area" localSheetId="7">Донације!$B$3:$K$33</definedName>
    <definedName name="_xlnm.Print_Area" localSheetId="4">Запослени!$B$2:$F$31</definedName>
    <definedName name="_xlnm.Print_Area" localSheetId="3">'Зараде '!$B$4:$H$51</definedName>
    <definedName name="_xlnm.Print_Area" localSheetId="2">'Извештај о новчаним токовима'!$B$2:$I$65</definedName>
    <definedName name="_xlnm.Print_Area" localSheetId="9">Кредити!$A$1:$V$34</definedName>
    <definedName name="_xlnm.Print_Area" localSheetId="12">'Образац НБС'!$C$4:$I$67</definedName>
    <definedName name="_xlnm.Print_Area" localSheetId="6">Субвенције!$B$3:$G$53</definedName>
    <definedName name="_xlnm.Print_Area" localSheetId="5">Цене!$B$1:$R$20</definedName>
    <definedName name="_xlnm.Print_Titles" localSheetId="1">'Биланс стања'!$7:$8</definedName>
    <definedName name="_xlnm.Print_Titles" localSheetId="0">'Биланс успеха'!$10:$11</definedName>
    <definedName name="_xlnm.Print_Titles" localSheetId="10">Готовина!$13:$13</definedName>
    <definedName name="_xlnm.Print_Titles" localSheetId="3">'Зараде '!$10:$11</definedName>
    <definedName name="_xlnm.Print_Titles" localSheetId="2">'Извештај о новчаним токовима'!$10:$11</definedName>
    <definedName name="_xlnm.Print_Titles" localSheetId="12">'Образац НБС'!$11:$11</definedName>
  </definedNames>
  <calcPr calcId="125725"/>
</workbook>
</file>

<file path=xl/calcChain.xml><?xml version="1.0" encoding="utf-8"?>
<calcChain xmlns="http://schemas.openxmlformats.org/spreadsheetml/2006/main">
  <c r="H46" i="13"/>
  <c r="G46"/>
  <c r="I57"/>
  <c r="G63"/>
  <c r="G64"/>
  <c r="G60"/>
  <c r="G38"/>
  <c r="H37"/>
  <c r="G37"/>
  <c r="H18"/>
  <c r="I18" s="1"/>
  <c r="G23" i="14"/>
  <c r="G22"/>
  <c r="G21"/>
  <c r="G20"/>
  <c r="G19"/>
  <c r="G18"/>
  <c r="G17"/>
  <c r="G16"/>
  <c r="L12" i="15" l="1"/>
  <c r="L11"/>
  <c r="G31" i="14" l="1"/>
  <c r="G30"/>
  <c r="G29"/>
  <c r="G27"/>
  <c r="G26"/>
  <c r="G25"/>
  <c r="G24"/>
  <c r="I64" i="13"/>
  <c r="I63"/>
  <c r="I62"/>
  <c r="I61"/>
  <c r="I60"/>
  <c r="H59"/>
  <c r="I56"/>
  <c r="I55"/>
  <c r="H54"/>
  <c r="I54" s="1"/>
  <c r="I53"/>
  <c r="I52"/>
  <c r="I51"/>
  <c r="H50"/>
  <c r="G50"/>
  <c r="I49"/>
  <c r="I46" s="1"/>
  <c r="H41"/>
  <c r="G41"/>
  <c r="I41" s="1"/>
  <c r="I39"/>
  <c r="I38"/>
  <c r="I37"/>
  <c r="I35"/>
  <c r="H34"/>
  <c r="G34"/>
  <c r="I32"/>
  <c r="I31"/>
  <c r="I30"/>
  <c r="H29"/>
  <c r="G29"/>
  <c r="I29" s="1"/>
  <c r="H24"/>
  <c r="G24"/>
  <c r="I20"/>
  <c r="H19"/>
  <c r="G19"/>
  <c r="I19" s="1"/>
  <c r="G14"/>
  <c r="I17"/>
  <c r="H14"/>
  <c r="G22" i="16"/>
  <c r="F22"/>
  <c r="G21"/>
  <c r="F21"/>
  <c r="G12"/>
  <c r="F12"/>
  <c r="I50" i="13" l="1"/>
  <c r="I14"/>
  <c r="I24"/>
  <c r="I34"/>
  <c r="G59"/>
  <c r="I59" s="1"/>
  <c r="G41" i="7" l="1"/>
  <c r="G33"/>
  <c r="G35"/>
  <c r="D13"/>
  <c r="D14" s="1"/>
  <c r="H13" l="1"/>
  <c r="H14"/>
  <c r="H15"/>
  <c r="H16"/>
  <c r="H17"/>
  <c r="H18"/>
  <c r="H19"/>
  <c r="H22"/>
  <c r="H23"/>
  <c r="H30"/>
  <c r="H31"/>
  <c r="H32"/>
  <c r="H33"/>
  <c r="H35"/>
  <c r="H37"/>
  <c r="H38"/>
  <c r="H40"/>
  <c r="H41"/>
  <c r="H42"/>
  <c r="H12"/>
  <c r="I15" i="12"/>
  <c r="I19"/>
  <c r="I22"/>
  <c r="I28"/>
  <c r="I29"/>
  <c r="I30"/>
  <c r="I34"/>
  <c r="I42"/>
  <c r="I49"/>
  <c r="I58"/>
  <c r="H14"/>
  <c r="H13" s="1"/>
  <c r="H18"/>
  <c r="I18" s="1"/>
  <c r="F45"/>
  <c r="F43" s="1"/>
  <c r="I43" s="1"/>
  <c r="G45"/>
  <c r="H45"/>
  <c r="F39"/>
  <c r="G39"/>
  <c r="H39"/>
  <c r="F32"/>
  <c r="G32"/>
  <c r="H32"/>
  <c r="F26"/>
  <c r="G26"/>
  <c r="H26"/>
  <c r="F17"/>
  <c r="G17"/>
  <c r="H17"/>
  <c r="F13"/>
  <c r="G13"/>
  <c r="E45"/>
  <c r="E39"/>
  <c r="E32"/>
  <c r="E26"/>
  <c r="E17"/>
  <c r="E13"/>
  <c r="I14" l="1"/>
  <c r="I32"/>
  <c r="E52"/>
  <c r="I13"/>
  <c r="H37"/>
  <c r="G37"/>
  <c r="F52"/>
  <c r="F24"/>
  <c r="G54"/>
  <c r="I26"/>
  <c r="G24"/>
  <c r="E24"/>
  <c r="I39"/>
  <c r="E55"/>
  <c r="H24"/>
  <c r="F54"/>
  <c r="E54"/>
  <c r="F55"/>
  <c r="F37"/>
  <c r="I37" s="1"/>
  <c r="H52"/>
  <c r="I45"/>
  <c r="I17"/>
  <c r="H54"/>
  <c r="G52"/>
  <c r="G55"/>
  <c r="H55"/>
  <c r="I55" s="1"/>
  <c r="I52" l="1"/>
  <c r="F57"/>
  <c r="E57"/>
  <c r="E61" s="1"/>
  <c r="I54"/>
  <c r="I24"/>
  <c r="F56"/>
  <c r="H57"/>
  <c r="G56"/>
  <c r="F61" l="1"/>
  <c r="I56"/>
  <c r="H61"/>
  <c r="I57"/>
  <c r="G61"/>
  <c r="I61" l="1"/>
  <c r="I17" i="11" l="1"/>
  <c r="I23"/>
  <c r="I24"/>
  <c r="I25"/>
  <c r="I42"/>
  <c r="I54"/>
  <c r="I59"/>
  <c r="I69"/>
  <c r="I76"/>
  <c r="I77"/>
  <c r="I81"/>
  <c r="I88"/>
  <c r="I100"/>
  <c r="I111"/>
  <c r="I113"/>
  <c r="I122"/>
  <c r="I123"/>
  <c r="I132"/>
  <c r="I138"/>
  <c r="I147"/>
  <c r="H105"/>
  <c r="I105" s="1"/>
  <c r="H142"/>
  <c r="I142" s="1"/>
  <c r="H65"/>
  <c r="I65" s="1"/>
  <c r="H144" l="1"/>
  <c r="I144" s="1"/>
  <c r="H143"/>
  <c r="H141"/>
  <c r="I141" s="1"/>
  <c r="H71"/>
  <c r="H22"/>
  <c r="I22" s="1"/>
  <c r="H21"/>
  <c r="I21" s="1"/>
  <c r="H16"/>
  <c r="I16" s="1"/>
  <c r="H14"/>
  <c r="I14" s="1"/>
  <c r="F125"/>
  <c r="G125"/>
  <c r="H125"/>
  <c r="F133"/>
  <c r="G133"/>
  <c r="H133"/>
  <c r="E133"/>
  <c r="E125"/>
  <c r="F114"/>
  <c r="G114"/>
  <c r="H114"/>
  <c r="E114"/>
  <c r="F107"/>
  <c r="F106" s="1"/>
  <c r="G107"/>
  <c r="G106" s="1"/>
  <c r="H107"/>
  <c r="E107"/>
  <c r="E106" s="1"/>
  <c r="F103"/>
  <c r="G103"/>
  <c r="H103"/>
  <c r="E103"/>
  <c r="F84"/>
  <c r="G84"/>
  <c r="H84"/>
  <c r="F99"/>
  <c r="G99"/>
  <c r="H99"/>
  <c r="E99"/>
  <c r="E84"/>
  <c r="F71"/>
  <c r="G71"/>
  <c r="E71"/>
  <c r="F43"/>
  <c r="G43"/>
  <c r="H43"/>
  <c r="F53"/>
  <c r="G53"/>
  <c r="H53"/>
  <c r="F60"/>
  <c r="G60"/>
  <c r="H60"/>
  <c r="E60"/>
  <c r="E53"/>
  <c r="E43"/>
  <c r="F33"/>
  <c r="G33"/>
  <c r="H33"/>
  <c r="E33"/>
  <c r="F28"/>
  <c r="G28"/>
  <c r="H28"/>
  <c r="E28"/>
  <c r="F19"/>
  <c r="G19"/>
  <c r="H19"/>
  <c r="E19"/>
  <c r="F12"/>
  <c r="G12"/>
  <c r="E12"/>
  <c r="H67" i="3"/>
  <c r="H69"/>
  <c r="H62"/>
  <c r="H39"/>
  <c r="H45"/>
  <c r="H44"/>
  <c r="H43"/>
  <c r="H42"/>
  <c r="H41"/>
  <c r="H40"/>
  <c r="H66"/>
  <c r="H68"/>
  <c r="H54"/>
  <c r="H32"/>
  <c r="F57"/>
  <c r="F56" s="1"/>
  <c r="F49"/>
  <c r="F48" s="1"/>
  <c r="E34"/>
  <c r="F34"/>
  <c r="D34"/>
  <c r="E57"/>
  <c r="E56" s="1"/>
  <c r="G57"/>
  <c r="G56" s="1"/>
  <c r="D57"/>
  <c r="D56" s="1"/>
  <c r="E49"/>
  <c r="E48" s="1"/>
  <c r="G49"/>
  <c r="D49"/>
  <c r="D48" s="1"/>
  <c r="E29"/>
  <c r="F29"/>
  <c r="G29"/>
  <c r="D29"/>
  <c r="E22"/>
  <c r="F22"/>
  <c r="G22"/>
  <c r="D22"/>
  <c r="E15"/>
  <c r="F15"/>
  <c r="F14" s="1"/>
  <c r="G15"/>
  <c r="D15"/>
  <c r="D14" s="1"/>
  <c r="I60" i="11" l="1"/>
  <c r="I71"/>
  <c r="I84"/>
  <c r="I114"/>
  <c r="H83"/>
  <c r="I103"/>
  <c r="H106"/>
  <c r="I106" s="1"/>
  <c r="I107"/>
  <c r="I53"/>
  <c r="F83"/>
  <c r="I19"/>
  <c r="I33"/>
  <c r="I99"/>
  <c r="I133"/>
  <c r="H124"/>
  <c r="F52"/>
  <c r="H12"/>
  <c r="G124"/>
  <c r="F124"/>
  <c r="G83"/>
  <c r="H52"/>
  <c r="G52"/>
  <c r="F11"/>
  <c r="G11"/>
  <c r="E124"/>
  <c r="E83"/>
  <c r="E52"/>
  <c r="E11"/>
  <c r="E14" i="3"/>
  <c r="E47" s="1"/>
  <c r="D64"/>
  <c r="H22"/>
  <c r="H56"/>
  <c r="F47"/>
  <c r="G14"/>
  <c r="G48"/>
  <c r="G34"/>
  <c r="F64"/>
  <c r="E64"/>
  <c r="D47"/>
  <c r="I52" i="11" l="1"/>
  <c r="H11"/>
  <c r="I11" s="1"/>
  <c r="I12"/>
  <c r="F80"/>
  <c r="F146"/>
  <c r="I124"/>
  <c r="I83"/>
  <c r="H146"/>
  <c r="G146"/>
  <c r="G80"/>
  <c r="E146"/>
  <c r="E80"/>
  <c r="F71" i="3"/>
  <c r="F75" s="1"/>
  <c r="F82" s="1"/>
  <c r="H14"/>
  <c r="H48"/>
  <c r="G64"/>
  <c r="H64" s="1"/>
  <c r="D71"/>
  <c r="D75" s="1"/>
  <c r="D82" s="1"/>
  <c r="G47"/>
  <c r="H34"/>
  <c r="E71"/>
  <c r="E75" s="1"/>
  <c r="E82" s="1"/>
  <c r="G71" l="1"/>
  <c r="I146" i="11"/>
  <c r="H80"/>
  <c r="I80" s="1"/>
  <c r="H47" i="3"/>
  <c r="G75" l="1"/>
  <c r="H71"/>
  <c r="H148" i="11"/>
  <c r="G82" i="3" l="1"/>
  <c r="H75"/>
  <c r="H82" l="1"/>
</calcChain>
</file>

<file path=xl/comments1.xml><?xml version="1.0" encoding="utf-8"?>
<comments xmlns="http://schemas.openxmlformats.org/spreadsheetml/2006/main">
  <authors>
    <author>Milica Jovanovic</author>
  </authors>
  <commentList>
    <comment ref="B28" authorId="0">
      <text>
        <r>
          <rPr>
            <b/>
            <sz val="9"/>
            <color indexed="81"/>
            <rFont val="Tahoma"/>
            <family val="2"/>
          </rPr>
          <t>Milica Jovanovic: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<sst xmlns="http://schemas.openxmlformats.org/spreadsheetml/2006/main" count="1112" uniqueCount="884">
  <si>
    <t>ПОЗИЦИЈА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</si>
  <si>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</si>
  <si>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</si>
  <si>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</si>
  <si>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</si>
  <si>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</si>
  <si>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</si>
  <si>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</si>
  <si>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>Р. Бр.</t>
  </si>
  <si>
    <t>Р. бр.</t>
  </si>
  <si>
    <t>Позиција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</si>
  <si>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</si>
  <si>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</si>
  <si>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</si>
  <si>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</si>
  <si>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</si>
  <si>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</si>
  <si>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</si>
  <si>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</si>
  <si>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</si>
  <si>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</si>
  <si>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</si>
  <si>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</si>
  <si>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</si>
  <si>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</si>
  <si>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</si>
  <si>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</si>
  <si>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</si>
  <si>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</si>
  <si>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</si>
  <si>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</si>
  <si>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</si>
  <si>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</si>
  <si>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</si>
  <si>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</si>
  <si>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</si>
  <si>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</si>
  <si>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</si>
  <si>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</si>
  <si>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</si>
  <si>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</si>
  <si>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</si>
  <si>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</si>
  <si>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</si>
  <si>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</si>
  <si>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</si>
  <si>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</si>
  <si>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</si>
  <si>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</si>
  <si>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</si>
  <si>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</si>
  <si>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</si>
  <si>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</si>
  <si>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</si>
  <si>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</si>
  <si>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</si>
  <si>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</si>
  <si>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</si>
  <si>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</si>
  <si>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</si>
  <si>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</si>
  <si>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</si>
  <si>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</si>
  <si>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</si>
  <si>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</si>
  <si>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</si>
  <si>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</si>
  <si>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</si>
  <si>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</si>
  <si>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</si>
  <si>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</si>
  <si>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</si>
  <si>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</si>
  <si>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</si>
  <si>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</si>
  <si>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</si>
  <si>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 xml:space="preserve">            Oвлашћено лице ______________________</t>
  </si>
  <si>
    <t>Oвлашћено лице: ___________________________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</si>
  <si>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</si>
  <si>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</si>
  <si>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</si>
  <si>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</si>
  <si>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</si>
  <si>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</si>
  <si>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</si>
  <si>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</si>
  <si>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</si>
  <si>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</si>
  <si>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</si>
  <si>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</si>
  <si>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</si>
  <si>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</si>
  <si>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</si>
  <si>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</si>
  <si>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</si>
  <si>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012</t>
  </si>
  <si>
    <t>14</t>
  </si>
  <si>
    <t>24</t>
  </si>
  <si>
    <t>29</t>
  </si>
  <si>
    <t>ПАСИВА</t>
  </si>
  <si>
    <t xml:space="preserve">План </t>
  </si>
  <si>
    <t xml:space="preserve">
Реализација</t>
  </si>
  <si>
    <t>ИЗВЕШТАЈ О ТОКОВИМА ГОТОВИНЕ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</si>
  <si>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</si>
  <si>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</si>
  <si>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</si>
  <si>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</si>
  <si>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</si>
  <si>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</si>
  <si>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3. Плаћене камате</t>
  </si>
  <si>
    <t>4. Порез на добитак</t>
  </si>
  <si>
    <t>Б. ТОКОВИ ГОТОВИНЕ ИЗ АКТИВНОСТИ ИНВЕСТИРАЊА</t>
  </si>
  <si>
    <t>1. Продаја акција и удела (нето приливи)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</si>
  <si>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</si>
  <si>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</si>
  <si>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</si>
  <si>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</si>
  <si>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</si>
  <si>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</si>
  <si>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</si>
  <si>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1. Откуп сопствених акција и удела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</si>
  <si>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</si>
  <si>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</si>
  <si>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</si>
  <si>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</si>
  <si>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</si>
  <si>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</si>
  <si>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</si>
  <si>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</si>
  <si>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</si>
  <si>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</si>
  <si>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Р.бр.</t>
  </si>
  <si>
    <t>ФИНАНСИЈСКИ ИНСТРУМЕНТИ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</si>
  <si>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</si>
  <si>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</si>
  <si>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</si>
  <si>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</si>
  <si>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</si>
  <si>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</si>
  <si>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</si>
  <si>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</si>
  <si>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</si>
  <si>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</si>
  <si>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</si>
  <si>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</si>
  <si>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</si>
  <si>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</si>
  <si>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</si>
  <si>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</si>
  <si>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</si>
  <si>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</si>
  <si>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</si>
  <si>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</si>
  <si>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</si>
  <si>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</si>
  <si>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</si>
  <si>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</si>
  <si>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</si>
  <si>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</si>
  <si>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</si>
  <si>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навести основ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</si>
  <si>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</si>
  <si>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</si>
  <si>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</si>
  <si>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</si>
  <si>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</si>
  <si>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</si>
  <si>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</si>
  <si>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</si>
  <si>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</si>
  <si>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</si>
  <si>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</si>
  <si>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</si>
  <si>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</si>
  <si>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Остали пласмани</t>
  </si>
  <si>
    <t>ОСТАЛИ ДУГОРОЧНИ ФИНАНСИЈСКИ ПЛАСМАНИ</t>
  </si>
  <si>
    <t>011</t>
  </si>
  <si>
    <t>2.4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</si>
  <si>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</si>
  <si>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</si>
  <si>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</si>
  <si>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</si>
  <si>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</si>
  <si>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</si>
  <si>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</si>
  <si>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016</t>
  </si>
  <si>
    <t>Потраживања од сектора становништва</t>
  </si>
  <si>
    <t>Потраживања од јавних предузећа</t>
  </si>
  <si>
    <t>Остала потраживања</t>
  </si>
  <si>
    <t>ОСТАЛА ПОТРАЖИВАЊА</t>
  </si>
  <si>
    <t>КРАТКОРОЧНЕ ФИНАНСИЈСКЕ ОБАВЕЗЕ</t>
  </si>
  <si>
    <t>6.2</t>
  </si>
  <si>
    <t>6.3</t>
  </si>
  <si>
    <t>ДУГОРОЧНИ КРЕДИТИ И ОСТАЛЕ ДУГОРОЧНЕ ОБАВЕЗЕ</t>
  </si>
  <si>
    <t>7.2</t>
  </si>
  <si>
    <t>7.3</t>
  </si>
  <si>
    <t>ОБАВЕЗЕ ИЗ ПОСЛОВАЊА</t>
  </si>
  <si>
    <t>Обавезе према сектору становништва</t>
  </si>
  <si>
    <t>Обавезе према јавним предузећима</t>
  </si>
  <si>
    <t xml:space="preserve">Остале обавезе из пословања </t>
  </si>
  <si>
    <t xml:space="preserve">ОСТАЛЕ ОБАВЕЗЕ </t>
  </si>
  <si>
    <t>10.1</t>
  </si>
  <si>
    <t>10.2</t>
  </si>
  <si>
    <t>10.3</t>
  </si>
  <si>
    <t>10.4</t>
  </si>
  <si>
    <t>10.5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</si>
  <si>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</si>
  <si>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</si>
  <si>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</si>
  <si>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</si>
  <si>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</si>
  <si>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</si>
  <si>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019</t>
  </si>
  <si>
    <t>Број запослених на одређено време</t>
  </si>
  <si>
    <t xml:space="preserve">Број запослених на неодређено време </t>
  </si>
  <si>
    <t>69-59</t>
  </si>
  <si>
    <t>59-69</t>
  </si>
  <si>
    <t>1. Основна зарада по акцији</t>
  </si>
  <si>
    <t>2. Умањена (разводњена) зарада по акцији</t>
  </si>
  <si>
    <t>001</t>
  </si>
  <si>
    <t>002</t>
  </si>
  <si>
    <t>003</t>
  </si>
  <si>
    <t>004</t>
  </si>
  <si>
    <t>005</t>
  </si>
  <si>
    <t>006</t>
  </si>
  <si>
    <t>007</t>
  </si>
  <si>
    <t>008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</si>
  <si>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</si>
  <si>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</si>
  <si>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</si>
  <si>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</si>
  <si>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</si>
  <si>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</si>
  <si>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</si>
  <si>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</si>
  <si>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</si>
  <si>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</si>
  <si>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</si>
  <si>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</si>
  <si>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</si>
  <si>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</si>
  <si>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</si>
  <si>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</si>
  <si>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</si>
  <si>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</si>
  <si>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</si>
  <si>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</si>
  <si>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</si>
  <si>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</si>
  <si>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</si>
  <si>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</si>
  <si>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</si>
  <si>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</si>
  <si>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</si>
  <si>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</si>
  <si>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</si>
  <si>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</si>
  <si>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</si>
  <si>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</si>
  <si>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В. ОДЛОЖЕНА ПОРЕСКА СРЕДСТВА</t>
  </si>
  <si>
    <t>И. НЕГАТИВНЕ КУРСНЕ РАЗЛИКЕ ПО ОСНОВУ ПРЕРАЧУНА ГОТОВИНЕ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</si>
  <si>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</si>
  <si>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</si>
  <si>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</si>
  <si>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</si>
  <si>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</si>
  <si>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</si>
  <si>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</si>
  <si>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Овлашћено лице___________________________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</si>
  <si>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</si>
  <si>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</si>
  <si>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</si>
  <si>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</si>
  <si>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**Укупно стање кредитне задужености треба да одговара збиру позиција 6.2 и 7.2 - у обрасцу 10</t>
  </si>
  <si>
    <t>ПРИХОДИ ИЗ РЕДОВНОГ ПОСЛОВАЊА</t>
  </si>
  <si>
    <t>60 до 65, осим 62 и 63</t>
  </si>
  <si>
    <t>I. ПРИХОДИ ОД ПРОДАЈЕ РОБЕ (1003 + 1004 + 1005 + 1006 + 1007+ 1008)</t>
  </si>
  <si>
    <t>1. Приходи од продаје робе матичним и зависним правним лицима на домаћем тржишту</t>
  </si>
  <si>
    <t>2. Приходи од продаје робе матичним и зависним правним лицима на иностраном тржишту</t>
  </si>
  <si>
    <t>3. Приходи од продаје робе осталим повезаним правним лицима на домаћем тржишту</t>
  </si>
  <si>
    <t>4. Приходи од продаје робе осталим повезаним правним лицима на иностраном тржишту</t>
  </si>
  <si>
    <t>5. Приходи од продаје робе на домаћем тржишту</t>
  </si>
  <si>
    <t>6. Приходи од продаје робе на иностраном тржишту</t>
  </si>
  <si>
    <t>II. ПРИХОДИ ОД ПРОДАЈЕ ПРОИЗВОДА И УСЛУГА
(1010 + 1011 + 1012 + 1013 + 1014 + 1015)</t>
  </si>
  <si>
    <t>1. Приходи од продаје производа и услуга матичним и зависним правним лицима на домаћем тржишту</t>
  </si>
  <si>
    <t>2. Приходи од продаје производа и услуга матичним и зависним правним лицима на иностраном тржишту</t>
  </si>
  <si>
    <t>3. Приходи од продаје производа и услуга осталим повезаним правним лицима на домаћем тржишту</t>
  </si>
  <si>
    <t>4. Приходи од продаје производа и услуга осталим повезаним правним лицима на иностраном тржишту</t>
  </si>
  <si>
    <t>5. Приходи од продаје производа и услуга на домаћем тржишту</t>
  </si>
  <si>
    <t>6. Приходи од продаје готових производа и услуга на иностраном тржишту</t>
  </si>
  <si>
    <t>III. ПРИХОДИ ОД ПРЕМИЈА, СУБВЕНЦИЈА, ДОТАЦИЈА, ДОНАЦИЈА И СЛ.</t>
  </si>
  <si>
    <t>IV. ДРУГИ ПОСЛОВНИ ПРИХОДИ</t>
  </si>
  <si>
    <t>РАСХОДИ ИЗ РЕДОВНОГ ПОСЛОВАЊА</t>
  </si>
  <si>
    <t>50 до 55, 62 и 63</t>
  </si>
  <si>
    <t>Б. ПОСЛОВНИ РАСХОДИ (1019 – 1020 – 1021 + 1022 + 1023 + 1024 + 1025 + 1026 + 1027 + 1028+ 1029) ≥ 0</t>
  </si>
  <si>
    <t>I. НАБАВНА ВРЕДНОСТ ПРОДАТЕ РОБЕ</t>
  </si>
  <si>
    <t>II. ПРИХОДИ ОД АКТИВИРАЊА УЧИНАКА И РОБЕ</t>
  </si>
  <si>
    <t>III. ПОВЕЋАЊЕ ВРЕДНОСТИ ЗАЛИХА НЕДОВРШЕНИХ И ГОТОВИХ ПРОИЗВОДА И НЕДОВРШЕНИХ УСЛУГА</t>
  </si>
  <si>
    <t>IV. СМАЊЕЊЕ ВРЕДНОСТИ ЗАЛИХА НЕДОВРШЕНИХ И ГОТОВИХ ПРОИЗВОДА И НЕДОВРШЕНИХ УСЛУГА</t>
  </si>
  <si>
    <t>51 осим 513</t>
  </si>
  <si>
    <t>V. ТРОШКОВИ МАТЕРИЈАЛА</t>
  </si>
  <si>
    <t>VI. ТРОШКОВИ ГОРИВА И ЕНЕРГИЈЕ</t>
  </si>
  <si>
    <t>VII. ТРОШКОВИ ЗАРАДА, НАКНАДА ЗАРАДА И ОСТАЛИ ЛИЧНИ РАСХОДИ</t>
  </si>
  <si>
    <t>VIII. ТРОШКОВИ ПРОИЗВОДНИХ УСЛУГА</t>
  </si>
  <si>
    <t>IX. ТРОШКОВИ АМОРТИЗАЦИЈЕ</t>
  </si>
  <si>
    <t>541 до 549</t>
  </si>
  <si>
    <t>X. ТРОШКОВИ ДУГОРОЧНИХ РЕЗЕРВИСАЊА</t>
  </si>
  <si>
    <t>XI. НЕМАТЕРИЈАЛНИ ТРОШКОВИ</t>
  </si>
  <si>
    <t>В. ПОСЛОВНИ ДОБИТАК (1001 – 1018) ≥ 0</t>
  </si>
  <si>
    <t>Г. ПОСЛОВНИ ГУБИТАК (1018 – 1001) ≥ 0</t>
  </si>
  <si>
    <t>Д. ФИНАНСИЈСКИ ПРИХОДИ (1033 + 1038 + 1039)</t>
  </si>
  <si>
    <t>66, осим 662, 663 и 664</t>
  </si>
  <si>
    <t>I. ФИНАНСИЈСКИ ПРИХОДИ ОД ПОВЕЗАНИХ ЛИЦА И ОСТАЛИ ФИНАНСИЈСКИ ПРИХОДИ (1034 + 1035 + 1036 + 1037)</t>
  </si>
  <si>
    <t>1. Финансијски приходи од матичних и зависних правних лица</t>
  </si>
  <si>
    <t>2. Финансијски приходи од осталих повезаних правних лица</t>
  </si>
  <si>
    <t>3. Приходи од учешћа у добитку придружених правних лица и заједничких подухвата</t>
  </si>
  <si>
    <t>4. Остали финансијски приходи</t>
  </si>
  <si>
    <t>II. ПРИХОДИ ОД КАМАТА (ОД ТРЕЋИХ ЛИЦА)</t>
  </si>
  <si>
    <t>663 и 664</t>
  </si>
  <si>
    <t>III. ПОЗИТИВНЕ КУРСНЕ РАЗЛИКЕ И ПОЗИТИВНИ ЕФЕКТИ ВАЛУТНЕ КЛАУЗУЛЕ (ПРЕМА ТРЕЋИМ ЛИЦИМА)</t>
  </si>
  <si>
    <t>Ђ. ФИНАНСИЈСКИ РАСХОДИ (1041 + 1046 + 1047)</t>
  </si>
  <si>
    <t>56, осим 562, 563 и 564</t>
  </si>
  <si>
    <t>И. ФИНАНСИЈСКИ РАСХОДИ ИЗ ОДНОСА СА ПОВЕЗАНИМ ПРАВНИМ ЛИЦИМА И ОСТАЛИ ФИНАНСИЈСКИ РАСХОДИ (1042 + 1043 + 1044 + 1045)</t>
  </si>
  <si>
    <t>1. Финансијски расходи из односа са матичним и зависним правним лицима</t>
  </si>
  <si>
    <t>2. Финансијски расходи из односа са осталим повезаним правним лицима</t>
  </si>
  <si>
    <t>3. Расходи од учешћа у губитку придружених правних лица и заједничких подухвата</t>
  </si>
  <si>
    <t>566 и 569</t>
  </si>
  <si>
    <t>4. Остали финансијски расходи</t>
  </si>
  <si>
    <t>II. РАСХОДИ КАМАТА (ПРЕМА ТРЕЋИМ ЛИЦИМА)</t>
  </si>
  <si>
    <t>563 и 564</t>
  </si>
  <si>
    <t>III. НЕГАТИВНЕ КУРСНЕ РАЗЛИКЕ И НЕГАТИВНИ ЕФЕКТИ ВАЛУТНЕ КЛАУЗУЛЕ (ПРЕМА ТРЕЋИМ ЛИЦИМА)</t>
  </si>
  <si>
    <t>Е. ДОБИТАК ИЗ ФИНАНСИРАЊА (1032 – 1040)</t>
  </si>
  <si>
    <t>Ж. ГУБИТАК ИЗ ФИНАНСИРАЊА (1040 – 1032)</t>
  </si>
  <si>
    <t>683 и 685</t>
  </si>
  <si>
    <t>З. ПРИХОДИ ОД УСКЛАЂИВАЊА ВРЕДНОСТИ ОСТАЛЕ ИМОВИНЕ КОЈА СЕ ИСКАЗУЈЕ ПО ФЕР ВРЕДНОСТИ КРОЗ БИЛАНС УСПЕХА</t>
  </si>
  <si>
    <t>583 и 585</t>
  </si>
  <si>
    <t>И. РАСХОДИ ОД УСКЛАЂИВАЊА ВРЕДНОСТИ ОСТАЛЕ ИМОВИНЕ КОЈА СЕ ИСКАЗУЈЕ ПО ФЕР ВРЕДНОСТИ КРОЗ БИЛАНС УСПЕХА</t>
  </si>
  <si>
    <t>67 и 68, осим 683 и 685</t>
  </si>
  <si>
    <t>Ј. ОСТАЛИ ПРИХОДИ</t>
  </si>
  <si>
    <t>57 и 58, осим 583 и 585</t>
  </si>
  <si>
    <t>К. ОСТАЛИ РАСХОДИ</t>
  </si>
  <si>
    <t>Л. ДОБИТАК ИЗ РЕДОВНОГ ПОСЛОВАЊА ПРЕ ОПОРЕЗИВАЊА 
(1030 – 1031 + 1048 – 1049 + 1050 – 1051 + 1052 – 1053)</t>
  </si>
  <si>
    <t>Љ. ГУБИТАК ИЗ РЕДОВНОГ ПОСЛОВАЊА ПРЕ ОПОРЕЗИВАЊА
 (1031 – 1030 + 1049 – 1048 + 1051 – 1050 + 1053 – 1052)</t>
  </si>
  <si>
    <t>М. НЕТО ДОБИТАК ПОСЛОВАЊА КОЈЕ СЕ ОБУСТАВЉА, ЕФЕКТИ ПРОМЕНЕ РАЧУНОВОДСТВЕНЕ ПОЛИТИКЕ И ИСПРАВКА ГРЕШАКА ИЗ РАНИЈИХ ПЕРИОДА</t>
  </si>
  <si>
    <t>Н. НЕТО ГУБИТАК ПОСЛОВАЊА КОЈЕ СЕ ОБУСТАВЉА, РАСХОДИ ПРОМЕНЕ РАЧУНОВОДСТВЕНЕ ПОЛИТИКЕ И ИСПРАВКА ГРЕШАКА ИЗ РАНИЈИХ ПЕРИОДА</t>
  </si>
  <si>
    <t>Њ. ДОБИТАК ПРЕ ОПОРЕЗИВАЊА (1054 – 1055 + 1056 – 1057)</t>
  </si>
  <si>
    <t>О. ГУБИТАК ПРЕ ОПОРЕЗИВАЊА (1055 – 1054 + 1057 – 1056)</t>
  </si>
  <si>
    <t>П. ПОРЕЗ НА ДОБИТАК</t>
  </si>
  <si>
    <t>I. ПОРЕСКИ РАСХОД ПЕРИОДА</t>
  </si>
  <si>
    <t>део 722</t>
  </si>
  <si>
    <t>II. ОДЛОЖЕНИ ПОРЕСКИ РАСХОДИ ПЕРИОДА</t>
  </si>
  <si>
    <t>III. ОДЛОЖЕНИ ПОРЕСКИ ПРИХОДИ ПЕРИОДА</t>
  </si>
  <si>
    <t>Р. ИСПЛАЋЕНА ЛИЧНА ПРИМАЊА ПОСЛОДАВЦА</t>
  </si>
  <si>
    <t>С. НЕТО ДОБИТАК (1058 – 1059 – 1060 – 1061 + 1062)</t>
  </si>
  <si>
    <t>Т. НЕТО ГУБИТАК (1059 – 1058 + 1060 + 1061 – 1062)</t>
  </si>
  <si>
    <t>I. НЕТО ДОБИТАК КОЈИ ПРИПАДА МАЊИНСКИМ УЛАГАЧИМА</t>
  </si>
  <si>
    <t>II. НЕТО ДОБИТАК КОЈИ ПРИПАДА ВЕЋИНСКОМ ВЛАСНИКУ</t>
  </si>
  <si>
    <t>III. ЗАРАДА ПО АКЦИЈИ</t>
  </si>
  <si>
    <t>у 000 динара</t>
  </si>
  <si>
    <t>А. УПИСАНИ А НЕУПЛАЋЕНИ КАПИТАЛ</t>
  </si>
  <si>
    <t>I. НЕМАТЕРИЈАЛНА ИМОВИНА (0004+0005+0006+0007+0008+0009)</t>
  </si>
  <si>
    <t>010 и део 019</t>
  </si>
  <si>
    <t>1. Улагања у развој</t>
  </si>
  <si>
    <t>011, 012 и део 019</t>
  </si>
  <si>
    <t>2. Концесије, патенти, лиценце, робне и услужне марке, софтвер и остала права</t>
  </si>
  <si>
    <t>013 и део 019</t>
  </si>
  <si>
    <t>3. Гудвил</t>
  </si>
  <si>
    <t>014 и део 019</t>
  </si>
  <si>
    <t>4. Остала нематеријална имовина</t>
  </si>
  <si>
    <t>015 и део 019</t>
  </si>
  <si>
    <t>5. Нематеријална имовина у припреми</t>
  </si>
  <si>
    <t>016 и део 019</t>
  </si>
  <si>
    <t>6. Аванси за нематеријалну имовину</t>
  </si>
  <si>
    <t>II. НЕКРЕТНИНЕ, ПОСТРОJEЊА И ОПРЕМА (0011 + 0012 + 0013 + 0014 + 0015 + 0016 + 0017 + 0018)</t>
  </si>
  <si>
    <t>020, 021 и део 029</t>
  </si>
  <si>
    <t>1. Земљиште</t>
  </si>
  <si>
    <t>022 и део 029</t>
  </si>
  <si>
    <t>2. Грађевински објекти</t>
  </si>
  <si>
    <t>023 и део 029</t>
  </si>
  <si>
    <t>3. Постројења и опрема</t>
  </si>
  <si>
    <t>024 и део 029</t>
  </si>
  <si>
    <t>4. Инвестиционе некретнине</t>
  </si>
  <si>
    <t>025 и део 029</t>
  </si>
  <si>
    <t>5. Остале некретнине, постројења и опрема</t>
  </si>
  <si>
    <t>026 и део 029</t>
  </si>
  <si>
    <t>6. Некретнине, постројења и опрема у припреми</t>
  </si>
  <si>
    <t>027 и део 029</t>
  </si>
  <si>
    <t>7. Улагања на туђим некретнинама, постројењима и опреми</t>
  </si>
  <si>
    <t>028 и део 029</t>
  </si>
  <si>
    <t>8. Аванси за некретнине, постројења и опрему</t>
  </si>
  <si>
    <t>III. БИОЛОШКА СРЕДСТВА (0020 + 0021 + 0022 + 0023)</t>
  </si>
  <si>
    <t>030, 031 и део 039</t>
  </si>
  <si>
    <t>1. Шуме и вишегодишњи засади</t>
  </si>
  <si>
    <t>032 и део 039</t>
  </si>
  <si>
    <t>2. Основно стадо</t>
  </si>
  <si>
    <t>037 и део 039</t>
  </si>
  <si>
    <t>3. Биолошка средства у припреми</t>
  </si>
  <si>
    <t>038 и део 039</t>
  </si>
  <si>
    <t>4. Аванси за биолошка средства</t>
  </si>
  <si>
    <t>04. осим 047</t>
  </si>
  <si>
    <t>IV. ДУГОРОЧНИ ФИНАНСИЈСКИ ПЛАСМАНИ 0025 + 0026 + 0027 + 0028 + 0029 + 0030 + 0031 + 0032 + 0033)</t>
  </si>
  <si>
    <t>040 и део 049</t>
  </si>
  <si>
    <t>1. Учешћа у капиталу зависних правних лица</t>
  </si>
  <si>
    <t>041 и део 049</t>
  </si>
  <si>
    <t>2. Учешћа у капиталу придружених правних лица и заједничким подухватима</t>
  </si>
  <si>
    <t>026</t>
  </si>
  <si>
    <t>042 и део 049</t>
  </si>
  <si>
    <t>3. Учешћа у капиталу осталих правних лица и друге хартије од вредности расположиве за продају</t>
  </si>
  <si>
    <t>027</t>
  </si>
  <si>
    <t>део 043, део 044 и део 049</t>
  </si>
  <si>
    <t>4. Дугорочни пласмани матичним и зависним правним лицима</t>
  </si>
  <si>
    <t>028</t>
  </si>
  <si>
    <t>5. Дугорочни пласмани осталим повезаним правним лицима</t>
  </si>
  <si>
    <t>029</t>
  </si>
  <si>
    <t>део 045 и део 049</t>
  </si>
  <si>
    <t>6. Дугорочни пласмани у земљи</t>
  </si>
  <si>
    <t>030</t>
  </si>
  <si>
    <t>7. Дугорочни пласмани у иностранству</t>
  </si>
  <si>
    <t>031</t>
  </si>
  <si>
    <t>046 и део 049</t>
  </si>
  <si>
    <t>8. Хартије од вредности које се држе до доспећа</t>
  </si>
  <si>
    <t>032</t>
  </si>
  <si>
    <t>048 и део 049</t>
  </si>
  <si>
    <t>9. Остали дугорочни финансијски пласмани</t>
  </si>
  <si>
    <t>033</t>
  </si>
  <si>
    <t>V. ДУГОРОЧНА ПОТРАЖИВАЊА (0035 + 0036 + 0037 + 0038 + 0039 + 0040 + 0041)</t>
  </si>
  <si>
    <t>034</t>
  </si>
  <si>
    <t>050 и део 059</t>
  </si>
  <si>
    <t>1. Потраживања од матичног и зависних правних лица</t>
  </si>
  <si>
    <t>035</t>
  </si>
  <si>
    <t>051 и део 059</t>
  </si>
  <si>
    <t>2. Потраживања од осталих повезаних лица</t>
  </si>
  <si>
    <t>036</t>
  </si>
  <si>
    <t>052 и део 059</t>
  </si>
  <si>
    <t>3. Потраживања по основу продаје на робни кредит</t>
  </si>
  <si>
    <t>037</t>
  </si>
  <si>
    <t>053 i deo 059</t>
  </si>
  <si>
    <t>4. Потраживања за продају по уговорима о финансијском лизингу</t>
  </si>
  <si>
    <t>038</t>
  </si>
  <si>
    <t>054 и део 059</t>
  </si>
  <si>
    <t>5. Потраживања по основу јемства</t>
  </si>
  <si>
    <t>039</t>
  </si>
  <si>
    <t>055 и део 059</t>
  </si>
  <si>
    <t>6. Спорна и сумњива потраживања</t>
  </si>
  <si>
    <t>040</t>
  </si>
  <si>
    <t>056 и део 059</t>
  </si>
  <si>
    <t>7. Остала дугорочна потраживања</t>
  </si>
  <si>
    <t>041</t>
  </si>
  <si>
    <t>042</t>
  </si>
  <si>
    <t>Г. ОБРТНА ИМОВИНА (0044 + 0051 + 0059 + 0060 + 0061 + 0062 + 0068 + 0069 + 0070)</t>
  </si>
  <si>
    <t>043</t>
  </si>
  <si>
    <t>Класа 1</t>
  </si>
  <si>
    <t>I. ЗАЛИХЕ (0045 + 0046 + 0047 + 0048 + 0049 + 0050)</t>
  </si>
  <si>
    <t>044</t>
  </si>
  <si>
    <t>1. Материјал, резервни делови, алат и ситан инвентар</t>
  </si>
  <si>
    <t>045</t>
  </si>
  <si>
    <t>2. Недовршена производња и недовршене услуге</t>
  </si>
  <si>
    <t>046</t>
  </si>
  <si>
    <t>3. Готови производи</t>
  </si>
  <si>
    <t>047</t>
  </si>
  <si>
    <t>4. Роба</t>
  </si>
  <si>
    <t>048</t>
  </si>
  <si>
    <t>5. Стална средства намењена продаји</t>
  </si>
  <si>
    <t>049</t>
  </si>
  <si>
    <t>6. Плаћени аванси за залихе и услуге</t>
  </si>
  <si>
    <t>050</t>
  </si>
  <si>
    <t>II. ПОТРАЖИВАЊА ПО ОСНОВУ ПРОДАЈЕ (0052 + 0053 + 0054 + 0055 + 0056 + 0057 + 0058)</t>
  </si>
  <si>
    <t>051</t>
  </si>
  <si>
    <t>200 и део 209</t>
  </si>
  <si>
    <t>1. Купци у земљи – матична и зависна правна лица</t>
  </si>
  <si>
    <t>052</t>
  </si>
  <si>
    <t>201 и део 209</t>
  </si>
  <si>
    <t>2. Купци у Иностранству – матична и зависна правна лица</t>
  </si>
  <si>
    <t>053</t>
  </si>
  <si>
    <t>202 и део 209</t>
  </si>
  <si>
    <t>3. Купци у земљи – остала повезана правна лица</t>
  </si>
  <si>
    <t>054</t>
  </si>
  <si>
    <t>203 и део 209</t>
  </si>
  <si>
    <t>4. Купци у иностранству – остала повезана правна лица</t>
  </si>
  <si>
    <t>055</t>
  </si>
  <si>
    <t>204 и део 209</t>
  </si>
  <si>
    <t>5. Купци у земљи</t>
  </si>
  <si>
    <t>056</t>
  </si>
  <si>
    <t>205 и део 209</t>
  </si>
  <si>
    <t>6. Купци у иностранству</t>
  </si>
  <si>
    <t>057</t>
  </si>
  <si>
    <t>206 и део 209</t>
  </si>
  <si>
    <t>7. Остала потраживања по основу продаје</t>
  </si>
  <si>
    <t>058</t>
  </si>
  <si>
    <t>III. ПОТРАЖИВАЊА ИЗ СПЕЦИФИЧНИХ ПОСЛОВА</t>
  </si>
  <si>
    <t>059</t>
  </si>
  <si>
    <t>IV. ДРУГА ПОТРАЖИВАЊА</t>
  </si>
  <si>
    <t>060</t>
  </si>
  <si>
    <t>V. ФИНАНСИЈСКА СРЕДСТВА КОЈА СЕ ВРЕДНУЈУ ПО ФЕР ВРЕДНОСТИ КРОЗ БИЛАНС УСПЕХА</t>
  </si>
  <si>
    <t>061</t>
  </si>
  <si>
    <t>23 осим 236 и 237</t>
  </si>
  <si>
    <t>VI. КРАТКОРОЧНИ ФИНАНСИЈСКИ ПЛАСМАНИ (0063 + 0064 + 0065 + 0066 + 0067)</t>
  </si>
  <si>
    <t>062</t>
  </si>
  <si>
    <t>230 и део 239</t>
  </si>
  <si>
    <t>1. Краткорочни кредити и пласмани – матична и зависна правна лица</t>
  </si>
  <si>
    <t>063</t>
  </si>
  <si>
    <t>231 и део 239</t>
  </si>
  <si>
    <t>2. Краткорочни кредити и пласмани – остала повезана правна лица</t>
  </si>
  <si>
    <t>064</t>
  </si>
  <si>
    <t>232 и део 239</t>
  </si>
  <si>
    <t>3. Краткорочни кредити и зајмови у земљи</t>
  </si>
  <si>
    <t>065</t>
  </si>
  <si>
    <t>233 и део 239</t>
  </si>
  <si>
    <t>4. Краткорочни кредити и зајмови у иностранству</t>
  </si>
  <si>
    <t>066</t>
  </si>
  <si>
    <t>234, 235, 238 и део 239</t>
  </si>
  <si>
    <t>5. Остали краткорочни финансијски пласмани</t>
  </si>
  <si>
    <t>067</t>
  </si>
  <si>
    <t>VII. ГОТОВИНСКИ ЕКВИВАЛЕНТИ И ГОТОВИНА</t>
  </si>
  <si>
    <t>068</t>
  </si>
  <si>
    <t>VIII. ПОРЕЗ НА ДОДАТУ ВРЕДНОСТ</t>
  </si>
  <si>
    <t>069</t>
  </si>
  <si>
    <t>28 осим 288</t>
  </si>
  <si>
    <t>IX. АКТИВНА ВРЕМЕНСКА РАЗГРАНИЧЕЊА</t>
  </si>
  <si>
    <t>070</t>
  </si>
  <si>
    <t>Д. УКУПНА АКТИВА = ПОСЛОВНА ИМОВИНА (0001 + 0002 + 0042 + 0043)</t>
  </si>
  <si>
    <t>071</t>
  </si>
  <si>
    <t>Ђ. ВАНБИЛАНСНА АКТИВА</t>
  </si>
  <si>
    <t>072</t>
  </si>
  <si>
    <t>А. КАПИТАЛ (0402 + 0411 – 0412 + 0413 + 0414 + 0415 – 0416 + 0417 + 0420 – 0421) ≥ 0 = (0071 – 0424 – 0441 – 0442)</t>
  </si>
  <si>
    <t>0401</t>
  </si>
  <si>
    <t>I. ОСНОВНИ КАПИТАЛ (0403 + 0404 + 0405 + 0406 + 0407 + 0408 + 0409 + 0410)</t>
  </si>
  <si>
    <t>0402</t>
  </si>
  <si>
    <t>1. Акцијски капитал</t>
  </si>
  <si>
    <t>0403</t>
  </si>
  <si>
    <t>2. Удели друштава с ограниченом одговорношћу</t>
  </si>
  <si>
    <t>0404</t>
  </si>
  <si>
    <t>3. Улози</t>
  </si>
  <si>
    <t>0405</t>
  </si>
  <si>
    <t>4. Државни капитал</t>
  </si>
  <si>
    <t>0406</t>
  </si>
  <si>
    <t>5. Друштвени капитал</t>
  </si>
  <si>
    <t>0407</t>
  </si>
  <si>
    <t>6. Задружни удели</t>
  </si>
  <si>
    <t>0408</t>
  </si>
  <si>
    <t>7. Емисиона премија</t>
  </si>
  <si>
    <t>0409</t>
  </si>
  <si>
    <t>8. Остали основни капитал</t>
  </si>
  <si>
    <t>0410</t>
  </si>
  <si>
    <t>II. УПИСАНИ А НЕУПЛАЋЕНИ КАПИТАЛ</t>
  </si>
  <si>
    <t>0411</t>
  </si>
  <si>
    <t>047 и 237</t>
  </si>
  <si>
    <t>III. ОТКУПЉЕНЕ СОПСТВЕНЕ АКЦИЈЕ</t>
  </si>
  <si>
    <t>0412</t>
  </si>
  <si>
    <t>IV. РЕЗЕРВЕ</t>
  </si>
  <si>
    <t>0413</t>
  </si>
  <si>
    <t>V. РЕВАЛОРИЗАЦИОНЕ РЕЗЕРВЕ ПО ОСНОВУ РЕВАЛОРИЗАЦИЈЕ НЕМАТЕРИЈАЛНЕ ИМОВИНЕ, НЕКРЕТНИНА, ПОСТРОЈЕЊА И ОПРЕМЕ</t>
  </si>
  <si>
    <t>0414</t>
  </si>
  <si>
    <t>33 осим 330</t>
  </si>
  <si>
    <t>VI. НЕРЕАЛИЗОВАНИ ДОБИЦИ ПО ОСНОВУ ХАРТИЈА ОД ВРЕДНОСТИ И ДРУГИХ КОМПОНЕНТИ ОСТАЛОГ СВЕОБУХВАТНОГ РЕЗУЛТАТА (потражна салда рачуна групе 33 осим 330)</t>
  </si>
  <si>
    <t>0415</t>
  </si>
  <si>
    <t>VII. НЕРЕАЛИЗОВАНИ ГУБИЦИ ПО ОСНОВУ ХАРТИЈА ОД ВРЕДНОСТИ И ДРУГИХ КОМПОНЕНТИ ОСТАЛОГ СВЕОБУХВАТНОГ РЕЗУЛТАТА (дуговна салда рачуна групе 33 осим 330)</t>
  </si>
  <si>
    <t>0416</t>
  </si>
  <si>
    <t>VIII. НЕРАСПОРЕЂЕНИ ДОБИТАК (0418 + 0419)</t>
  </si>
  <si>
    <t>0417</t>
  </si>
  <si>
    <t>1. Нераспоређени добитак ранијих година</t>
  </si>
  <si>
    <t>0418</t>
  </si>
  <si>
    <t>2. Нераспоређени добитак текуће године</t>
  </si>
  <si>
    <t>0419</t>
  </si>
  <si>
    <t>IX. УЧЕШЋЕ БЕЗ ПРАВА КОНТРОЛЕ</t>
  </si>
  <si>
    <t>0420</t>
  </si>
  <si>
    <t>X. ГУБИТАК (0422 + 0423)</t>
  </si>
  <si>
    <t>0421</t>
  </si>
  <si>
    <t>1. Губитак ранијих година</t>
  </si>
  <si>
    <t>0422</t>
  </si>
  <si>
    <t>2. Губитак текуће године</t>
  </si>
  <si>
    <t>0423</t>
  </si>
  <si>
    <t>Б. ДУГОРОЧНА РЕЗЕРВИСАЊА И ОБАВЕЗЕ (0425 + 0432)</t>
  </si>
  <si>
    <t>0424</t>
  </si>
  <si>
    <t>X. ДУГОРОЧНА РЕЗЕРВИСАЊА (0426 + 0427 + 0428 + 0429 + 0430 + 0431)</t>
  </si>
  <si>
    <t>0425</t>
  </si>
  <si>
    <t>1. Резервисања за трошкове у гарантном року</t>
  </si>
  <si>
    <t>0426</t>
  </si>
  <si>
    <t>2. Резервисања за трошкове обнављања природних богатстава</t>
  </si>
  <si>
    <t>0427</t>
  </si>
  <si>
    <t>3. Резервисања за трошкове реструктурирања</t>
  </si>
  <si>
    <t>0428</t>
  </si>
  <si>
    <t>4. Резервисања за накнаде и друге бенефиције запослених</t>
  </si>
  <si>
    <t>0429</t>
  </si>
  <si>
    <t>5. Резервисања за трошкове судских спорова</t>
  </si>
  <si>
    <t>0430</t>
  </si>
  <si>
    <t>402 и 409</t>
  </si>
  <si>
    <t>6. Остала дугорочна резервисања</t>
  </si>
  <si>
    <t>0431</t>
  </si>
  <si>
    <t>II. ДУГОРОЧНЕ ОБАВЕЗЕ (0433 + 0434 + 0435 + 0436 + 0437 + 0438 + 0439 + 0440)</t>
  </si>
  <si>
    <t>0432</t>
  </si>
  <si>
    <t>1. Обавезе које се могу конвертовати у капитал</t>
  </si>
  <si>
    <t>0433</t>
  </si>
  <si>
    <t>2. Обавезе према матичним и зависним правним лицима</t>
  </si>
  <si>
    <t>0434</t>
  </si>
  <si>
    <t>3. Обавезе према осталим повезаним правним лицима</t>
  </si>
  <si>
    <t>0435</t>
  </si>
  <si>
    <t>4. Обавезе по емитованим хартијама од вредности у периоду дужем од годину дана</t>
  </si>
  <si>
    <t>0436</t>
  </si>
  <si>
    <t>5. Дугорочни кредити и зајмови у земљи</t>
  </si>
  <si>
    <t>0437</t>
  </si>
  <si>
    <t>6. Дугорочни кредити и зајмови у иностранству</t>
  </si>
  <si>
    <t>0438</t>
  </si>
  <si>
    <t>7. Обавезе по основу финансијског лизинга</t>
  </si>
  <si>
    <t>0439</t>
  </si>
  <si>
    <t>8. Остале дугорочне обавезе</t>
  </si>
  <si>
    <t>0440</t>
  </si>
  <si>
    <t>В. ОДЛОЖЕНЕ ПОРЕСКЕ ОБАВЕЗЕ</t>
  </si>
  <si>
    <t>0441</t>
  </si>
  <si>
    <t>42 до 49 (осим 498)</t>
  </si>
  <si>
    <t>Г. КРАТКОРОЧНЕ ОБАВЕЗЕ (0443 + 0450 + 0451 + 0459 + 0460 + 0461 + 0462)</t>
  </si>
  <si>
    <t>0442</t>
  </si>
  <si>
    <t>I. КРАТКОРОЧНЕ ФИНАНСИЈСКЕ ОБАВЕЗЕ (0444 + 0445 + 0446 + 0447 + 0448 + 0449)</t>
  </si>
  <si>
    <t>0443</t>
  </si>
  <si>
    <t>1. Краткорочни кредити од матичних и зависних правних лица</t>
  </si>
  <si>
    <t>0444</t>
  </si>
  <si>
    <t>2. Краткорочни кредити од осталих повезаних правних лица</t>
  </si>
  <si>
    <t>0445</t>
  </si>
  <si>
    <t>0446</t>
  </si>
  <si>
    <t>0447</t>
  </si>
  <si>
    <t>5. Обавезе по основу сталних средстава и средстава обустављеног пословања намењених продаји</t>
  </si>
  <si>
    <t>0448</t>
  </si>
  <si>
    <t>424, 425, 426 и 429</t>
  </si>
  <si>
    <t>6. Остале краткорочне финансијске обавезе</t>
  </si>
  <si>
    <t>0449</t>
  </si>
  <si>
    <t>II. ПРИМЉЕНИ АВАНСИ, ДЕПОЗИТИ И КАУЦИЈЕ</t>
  </si>
  <si>
    <t>0450</t>
  </si>
  <si>
    <t>43 осим 430</t>
  </si>
  <si>
    <t>III. ОБАВЕЗЕ ИЗ ПОСЛОВАЊА (0452 + 0453 + 0454 + 0455 + 0456 + 0457 + 0458)</t>
  </si>
  <si>
    <t>0451</t>
  </si>
  <si>
    <t>1. Добављачи – матична и зависна правна лица у земљи</t>
  </si>
  <si>
    <t>0452</t>
  </si>
  <si>
    <t>2. Добављачи – матична и зависна правна лица у иностранству</t>
  </si>
  <si>
    <t>0453</t>
  </si>
  <si>
    <t>3. Добављачи – остала повезана правна лица у земљи</t>
  </si>
  <si>
    <t>0454</t>
  </si>
  <si>
    <t>4. Добављачи – остала повезана правна лица у иностранству</t>
  </si>
  <si>
    <t>0455</t>
  </si>
  <si>
    <t>5. Добављачи у земљи</t>
  </si>
  <si>
    <t>0456</t>
  </si>
  <si>
    <t>6. Добављачи у иностранству</t>
  </si>
  <si>
    <t>0457</t>
  </si>
  <si>
    <t>7. Остале обавезе из пословања</t>
  </si>
  <si>
    <t>0458</t>
  </si>
  <si>
    <t>44, 45 и 46</t>
  </si>
  <si>
    <t>IV. ОСТАЛЕ КРАТКОРОЧНЕ ОБАВЕЗЕ</t>
  </si>
  <si>
    <t>0459</t>
  </si>
  <si>
    <t>V. ОБАВЕЗЕ ПО ОСНОВУ ПОРЕЗА НА ДОДАТУ ВРЕДНОСТ</t>
  </si>
  <si>
    <t>0460</t>
  </si>
  <si>
    <t>VI. ОБАВЕЗЕ ЗА ОСТАЛЕ ПОРЕЗЕ, ДОПРИНОСЕ И ДРУГЕ ДАЖБИНЕ</t>
  </si>
  <si>
    <t>0461</t>
  </si>
  <si>
    <t>49 осим 498</t>
  </si>
  <si>
    <t>VII. ПАСИВНА ВРЕМЕНСКА РАЗГРАНИЧЕЊА</t>
  </si>
  <si>
    <t>0462</t>
  </si>
  <si>
    <t>Д. ГУБИТАК ИЗНАД ВИСИНЕ КАПИТАЛА (0412 + 0416 + 0421 – 0420 – 0417 – 0415 – 0414 – 0413 – 0411 – 0402) ≥ 0 = (0441 + 0424 + 0442 – 0071) ≥ 0</t>
  </si>
  <si>
    <t>0463</t>
  </si>
  <si>
    <t>Ђ. УКУПНА ПАСИВА (0424 + 0442 + 0441 + 0401 – 0463) ≥ 0</t>
  </si>
  <si>
    <t>0464</t>
  </si>
  <si>
    <t>Е. ВАНБИЛАНСНА ПАСИВА</t>
  </si>
  <si>
    <t>0465</t>
  </si>
  <si>
    <t>I. Приливи готовине из пословних активности (1 до 3)</t>
  </si>
  <si>
    <t>II. Одливи готовине из пословних активности (1 до 5)</t>
  </si>
  <si>
    <t>2. Зараде, накнаде зарада и остали лични расходи</t>
  </si>
  <si>
    <t>5. Одливи по основу осталих јавних прихода</t>
  </si>
  <si>
    <t>III. Нето прилив готовине из пословних активности (I-II)</t>
  </si>
  <si>
    <t>IV. Нето одлив готовине из пословних активности (II-I)</t>
  </si>
  <si>
    <t>I. Приливи готовине из активности инвестирања (1 до 5)</t>
  </si>
  <si>
    <t>2. Продаја нематеријалне имовине, некретнина, постројења, опреме и биолошких средстава</t>
  </si>
  <si>
    <t>II. Одливи готовине из активности инвестирања (1 до 3)</t>
  </si>
  <si>
    <t>2. Куповина нематеријалне имовине, некретнина, постројења, опреме и биолошких средстава</t>
  </si>
  <si>
    <t>III. Нето прилив готовине из активности инвестирања (I-II)</t>
  </si>
  <si>
    <t>IV. Нето одлив готовине из активности инвестирања (II-I)</t>
  </si>
  <si>
    <t>I. Приливи готовине из активности финансирања (1 до 5)</t>
  </si>
  <si>
    <t>2. Дугорочни кредити (нето приливи)</t>
  </si>
  <si>
    <t>3. Краткорочни кредити (нето приливи)</t>
  </si>
  <si>
    <t>4. Остале дугорочне обавезе</t>
  </si>
  <si>
    <t>5. Остале краткорочне обавезе</t>
  </si>
  <si>
    <t>II. Одливи готовине из активности финансирања (1 до 6)</t>
  </si>
  <si>
    <t>2. Дугорочни кредити (одливи)</t>
  </si>
  <si>
    <t>3. Краткорочни кредити (одливи)</t>
  </si>
  <si>
    <t>4. Остале обавезе (одливи)</t>
  </si>
  <si>
    <t>5. Финансијски лизинг</t>
  </si>
  <si>
    <t>6. Исплаћене дивиденде</t>
  </si>
  <si>
    <t>III. Нето прилив готовине из активности финансирања (I-II)</t>
  </si>
  <si>
    <t>IV. Нето одлив готовине из активности финансирања (II-I)</t>
  </si>
  <si>
    <t>З. ГОТОВИНА НА ПОЧЕТКУ ОБРАЧУНСКОГ ПЕРИОДА</t>
  </si>
  <si>
    <t>Ж. ПОЗИТИВНЕ КУРСНЕ РАЗЛИКЕ ПО ОСНОВУ ПРЕРАЧУНА ГОТОВИНЕ</t>
  </si>
  <si>
    <t>Бруто</t>
  </si>
  <si>
    <t>Исправка вредности</t>
  </si>
  <si>
    <t>Нето</t>
  </si>
  <si>
    <t>6 
(4-5)</t>
  </si>
  <si>
    <t>0063;0064;0065;0067</t>
  </si>
  <si>
    <t>0028;0029;0030;0033;0035;0036</t>
  </si>
  <si>
    <t>0025;0026;0027</t>
  </si>
  <si>
    <t>ПОТРАЖИВАЊА ЗА ПРОДАТЕ ПРОИЗВОДЕ, РОБУ И УСЛУГЕ И ДАТИ АВАНСИ</t>
  </si>
  <si>
    <t>0009;0018;0023;0037;0038;0040;0050;0052;0054;0056;0058</t>
  </si>
  <si>
    <t xml:space="preserve">Потраживања од привредних друштава </t>
  </si>
  <si>
    <t>Остала потраживања за продате производе, робу и услуге и дате авансе</t>
  </si>
  <si>
    <t>0039;0041;0059;0060;0070</t>
  </si>
  <si>
    <t>Потраживања од државних органа и организација и јединица локалне самоуправе</t>
  </si>
  <si>
    <t>0444;0445;0446;0449</t>
  </si>
  <si>
    <t>Примљени кредити и зајмови од привредних друштава</t>
  </si>
  <si>
    <t>Примљени кредити и зајмови од финансијских институција</t>
  </si>
  <si>
    <t>Остали примљени кредити и зајмови</t>
  </si>
  <si>
    <t>6.4</t>
  </si>
  <si>
    <t>Обавезе по краткорочним хартијама од вредности</t>
  </si>
  <si>
    <t>0434;0435;0437;0439;0440</t>
  </si>
  <si>
    <t>Остали примљени кредити и зајмови и дугорочне обавезе</t>
  </si>
  <si>
    <t>ОСНОВНИ КАПИТАЛ</t>
  </si>
  <si>
    <t>0403;0404;0405;0406;0407;0408;0410</t>
  </si>
  <si>
    <t>Основни капитал у власништву републичких органа и организација</t>
  </si>
  <si>
    <t>Основни капитал у власништву јединица локалне самоуправе и аутономне покрајине</t>
  </si>
  <si>
    <t>Основни капитал у власништву осталих оснивача</t>
  </si>
  <si>
    <t>0450;0452;0454;0456;0458</t>
  </si>
  <si>
    <t xml:space="preserve">Обавезе према привредним друштвима </t>
  </si>
  <si>
    <t>0459;0460;0461;0462</t>
  </si>
  <si>
    <t>Обавезе према привредним друштвима</t>
  </si>
  <si>
    <t xml:space="preserve">Обавезе према републичким органима и организацијама и јединицама локалне самоуправе </t>
  </si>
  <si>
    <t>Остале обавезе</t>
  </si>
  <si>
    <t>Редни број</t>
  </si>
  <si>
    <t>Прималац</t>
  </si>
  <si>
    <t>Намена</t>
  </si>
  <si>
    <t>Износ</t>
  </si>
  <si>
    <t>Остали приходи из буџета</t>
  </si>
  <si>
    <t>СУБВЕНЦИЈЕ И ОСТАЛИ ПРИХОДИ ИЗ БУЏЕТА</t>
  </si>
  <si>
    <t>Пренето из буџета</t>
  </si>
  <si>
    <t>Реализовано</t>
  </si>
  <si>
    <t>Субвенције</t>
  </si>
  <si>
    <t>Приход</t>
  </si>
  <si>
    <t>Претходна година
201_</t>
  </si>
  <si>
    <t>I квартал</t>
  </si>
  <si>
    <t>II квартал</t>
  </si>
  <si>
    <t>III квартал</t>
  </si>
  <si>
    <t>IV квартал</t>
  </si>
  <si>
    <t>План за период 01.01-31.12.201____</t>
  </si>
  <si>
    <t>Укупно</t>
  </si>
  <si>
    <t>М.П.</t>
  </si>
  <si>
    <t>Овлашћено лице: ____________________________________</t>
  </si>
  <si>
    <t>Приходи од премија, субвенција, дотација, регреса, компензација и повраћаја пореских дажбина</t>
  </si>
  <si>
    <t>Приходи по основу условљених донација</t>
  </si>
  <si>
    <t xml:space="preserve">Неутрошено </t>
  </si>
  <si>
    <t>4 (2-3)</t>
  </si>
  <si>
    <t>УКУПНО</t>
  </si>
  <si>
    <t>Уговорени износ кредита</t>
  </si>
  <si>
    <t>Нето добит</t>
  </si>
  <si>
    <t>Износ уплаћен у буџет по основу добити из претходне године</t>
  </si>
  <si>
    <t>Правни основ</t>
  </si>
  <si>
    <t>Пословна година</t>
  </si>
  <si>
    <t>Износ уплаћен у буџет по основу добити из претходних година (нераспоређена добит)</t>
  </si>
  <si>
    <t>Датум уплате</t>
  </si>
  <si>
    <t>Година уплате у буџет</t>
  </si>
  <si>
    <t xml:space="preserve"> 2014*</t>
  </si>
  <si>
    <t>* претходна година</t>
  </si>
  <si>
    <t>НЕТО ДОБИТ - претходне уплате</t>
  </si>
  <si>
    <t>НЕТО ДОБИТ - план уплате у текућој години</t>
  </si>
  <si>
    <t>Нето добит у претходној години</t>
  </si>
  <si>
    <t>Планирана динамика уплате у текућој години</t>
  </si>
  <si>
    <t>Планирани износ уплате нераспоређене добити</t>
  </si>
  <si>
    <t>Укупно уплаћено у буџет 
10=4+7</t>
  </si>
  <si>
    <t>Правни основ (број одлуке Владе)</t>
  </si>
  <si>
    <t>Планирани износ уплате нето добити из претходне године</t>
  </si>
  <si>
    <t>Укупно 
6=2+4</t>
  </si>
  <si>
    <t>Образац 7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</si>
  <si>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</si>
  <si>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</si>
  <si>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</si>
  <si>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</si>
  <si>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</si>
  <si>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</si>
  <si>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</si>
  <si>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</si>
  <si>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1Б</t>
  </si>
  <si>
    <t>Образац 1</t>
  </si>
  <si>
    <t>ИЗВЕШТАЈ О ИНВЕСТИЦИЈАМА</t>
  </si>
  <si>
    <t>31.03.201_</t>
  </si>
  <si>
    <t>30.06.201_</t>
  </si>
  <si>
    <t>30.09.201_</t>
  </si>
  <si>
    <t>31.12.201_</t>
  </si>
  <si>
    <t>Из сопствених средстава (динарских и девизних)</t>
  </si>
  <si>
    <t>Из удружених средстава (домаћих и страних суинвеститора)</t>
  </si>
  <si>
    <t>Из средстава државних органа и органа локалне самоуправе</t>
  </si>
  <si>
    <t>ВРЕМЕНСКА РАЗГРАНИЧЕЊА ИЗМЕЂУ ИСПЛАТА ЗА ИНВЕСТИЦИЈЕ И ОСТВАРЕНИХ ИНВЕСТИЦИЈА*</t>
  </si>
  <si>
    <t>Исплаћено за инвестиције у основне фондове у извештајном периоду</t>
  </si>
  <si>
    <t>од тога: за извршење радова и набавке</t>
  </si>
  <si>
    <t>Извршени а неплаћени радови у току извештајног периода</t>
  </si>
  <si>
    <t>Вредност основних фондова произведених и задржаних за сопствену употребу у извештајном периоду</t>
  </si>
  <si>
    <t>Вредност основних фондова стечених трампом (компензацијом) у извештајном периоду</t>
  </si>
  <si>
    <t>Вредност основних фондова примљених као капитални трансфер у натури (хуманитарна помоћ, донације и др.)</t>
  </si>
  <si>
    <t>*ВРЕМЕНСКА РАЗГРАНИЧЕЊА ИЗМЕЂУ ИСПЛАТА ЗА ИНВЕСТИЦИЈЕ И ОСТВАРЕНИХ ИНВЕСТИЦИЈА СА СТАЊЕМ КРАЈЕМ ИЗВЕШТАЈНОГ ПЕРИОДА Приказује однос између извршених исплата у извештајној години и вредности физички остварених инвестиција у истом периоду,  уз временско разграничење на које се те исплате,  односно физички остварене инвестиције односе . Вредност физички остварених инвестиција током периода представља вредност ефективно извршене изградње, израде или набавке објеката, опреме и осталог,  без обзира на то да ли су завршене и да ли је извршена њихова исплата. Вредност набављеног инвестиционог добра обухвата цену произвођача, трговинску маржу, таксе, транспортне трошкове трошкове монтаже ,као и трошкове за израду студија,пројеката,инвестиционих елабората,експертиза ,технички преглед и трошкове преноса власништва. Порез на додату вредност (ПДВ) није укључен у ову вредност, осим у случају када пословни субјект нема права на одбитак претходног пореза.</t>
  </si>
  <si>
    <t>Образац 11</t>
  </si>
  <si>
    <t>претходна година</t>
  </si>
  <si>
    <t>план за текућу годину</t>
  </si>
  <si>
    <t>Гаранција државе
Да/Не</t>
  </si>
  <si>
    <t>Износ неутрошених средстава из ранијих година (у односу на претходну)</t>
  </si>
  <si>
    <t>Број ангажованих по основу уговора (рад ван радног односа)</t>
  </si>
  <si>
    <t>Остали приходи из буџета*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</si>
  <si>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сл).</t>
  </si>
  <si>
    <t>Индекс реализације
  I квартал/план текућа година</t>
  </si>
  <si>
    <t>Индекс реализације
 II квартал/план текућа година</t>
  </si>
  <si>
    <t>Индекс реализације 
III квартал/план текућа година</t>
  </si>
  <si>
    <t>Индекс реализације 
IV квартал/план текућа година</t>
  </si>
  <si>
    <r>
      <t>Извршене исплате за инвестиције у основне фондове</t>
    </r>
    <r>
      <rPr>
        <vertAlign val="superscript"/>
        <sz val="11"/>
        <rFont val="Times New Roman"/>
        <family val="1"/>
      </rPr>
      <t>1</t>
    </r>
  </si>
  <si>
    <r>
      <t>Искоришћени финансијски кредити код домаћих и иностраних кредитора</t>
    </r>
    <r>
      <rPr>
        <vertAlign val="superscript"/>
        <sz val="11"/>
        <rFont val="Times New Roman"/>
        <family val="1"/>
      </rPr>
      <t>2</t>
    </r>
  </si>
  <si>
    <r>
      <t xml:space="preserve">1 </t>
    </r>
    <r>
      <rPr>
        <sz val="11"/>
        <rFont val="Times New Roman"/>
        <family val="1"/>
      </rPr>
      <t xml:space="preserve">ИЗВРШЕНЕ ИСПЛАТЕ ЗА ИНВЕСТИЦИЈЕ У ОСНОВНЕ ФОНДОВЕ приказује новчана улагања у основне фондове (у готовом новцу, чеком,вирманом или другим налогом ) у току године, без обзира на то када је извршена њихова изградња , израда или набавка. Исплатама се обухватају и отплате комерцијалних кредита и финансијског лизинга искоришћених у току године, као и исплаћене курсне разлике у текућој години, без обзира на то када су настале. Исплате из сопствених средстава обухватају динарска и девизна средства непосредног инвеститора : средства издвојена за амортизацију , средства буџета пренета  на рачун инвеститора и друга сопствена средства. Исплате из удружених средстава обухватају динарска и девизна средства домаћих и страних суинвеститора, као и физичких лица , удружена са средствима непосредног инвеститора на основу заједничког улагања. Исплате из кредита обухватају банкарске и финансијске кредите, као и финансијске кредите непосредно уговорене са иностраним фирмама. Исплате из средстава државних органа и јединица органа локалне самоуправе обухватају кредите добијене од државних органа и јединица органа локалне самоуправе, уговорене посредством банке или непосредно са или без обавезе враћања. 
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Обухватити само исплате извршене током извештајног периода (без пренетог салда, сторна и прекњижавања и без остварених али неплаћених инвестиција). У исплате за инвестиције укључују се курсне разлике које су плаћене у извештајном периоду и раније. Исплате за инвестиције не обухватају закуп опреме, објеката и сл. (оперативни лизинг), као ни ревалоризацију инвестиција.</t>
    </r>
  </si>
  <si>
    <t>Образац 1А</t>
  </si>
  <si>
    <t xml:space="preserve">                                            Овлашћено лице: ___________________________________</t>
  </si>
  <si>
    <t>Овлашћено лице: ___________________________</t>
  </si>
  <si>
    <t>Датум: _________________________</t>
  </si>
  <si>
    <t xml:space="preserve">                               Овлашћено лице: ____________________________________</t>
  </si>
  <si>
    <t>Овлашћено лице: ______________________________</t>
  </si>
  <si>
    <t xml:space="preserve">                                                                                              М.П.</t>
  </si>
  <si>
    <t>ж</t>
  </si>
  <si>
    <t>Oвлашћено лице: __________________________</t>
  </si>
  <si>
    <t>Реализација 
01.01-31.12.2014.      Претходна година</t>
  </si>
  <si>
    <t>План за
01.01-31.12.2015.             Текућа година</t>
  </si>
  <si>
    <t>период  01.04.2015-30.06.2015</t>
  </si>
  <si>
    <t xml:space="preserve">Индекс 
 период 01.04.-30.06.2015/ план текућа година </t>
  </si>
  <si>
    <t>БИЛАНС УСПЕХА у периоду  01.04.-30.06.2015</t>
  </si>
  <si>
    <t>Предузеће: ЈАВНО ПРЕДУЗЕЋЕ ЗА СКЛОНИШТА</t>
  </si>
  <si>
    <t>Матични број: 07892845</t>
  </si>
  <si>
    <t>Датум: 30.07.2015. године</t>
  </si>
  <si>
    <t>009</t>
  </si>
  <si>
    <t>30.06.2015</t>
  </si>
  <si>
    <t xml:space="preserve">Планирано стање 
на дан 31.12.2015. </t>
  </si>
  <si>
    <t xml:space="preserve">Стање на дан 
31.12.2014.
</t>
  </si>
  <si>
    <t>Индекс период 30.06.2015 / програм текућа година</t>
  </si>
  <si>
    <t>БИЛАНС СТАЊА  на дан 30.06.2015</t>
  </si>
  <si>
    <t>Датум: 30.07.2015.</t>
  </si>
  <si>
    <t>А. ПОСЛОВНИ ПРИХОДИ (1002 + 1009 + 1016 + 1017)</t>
  </si>
  <si>
    <r>
      <t xml:space="preserve">Б.СТАЛНА ИМОВИНА </t>
    </r>
    <r>
      <rPr>
        <sz val="8"/>
        <rFont val="Times New Roman"/>
        <family val="1"/>
        <charset val="238"/>
      </rPr>
      <t>(0003+0010+0019+0024+0034)</t>
    </r>
  </si>
  <si>
    <t>у периоду од  01.04. до 30.06.2015. године</t>
  </si>
  <si>
    <t xml:space="preserve">Индекс 
 период 01.04.-30.06.2015/ програм текућа година </t>
  </si>
  <si>
    <t>период  01.04.-30.06.2015</t>
  </si>
  <si>
    <r>
      <t>Г. СВЕГА ПРИЛИВ ГОТОВИНЕ</t>
    </r>
    <r>
      <rPr>
        <sz val="8"/>
        <color indexed="8"/>
        <rFont val="Times New Roman"/>
        <family val="1"/>
      </rPr>
      <t> (3001 + 3013 + 3025)</t>
    </r>
  </si>
  <si>
    <r>
      <t>Д. СВЕГА ОДЛИВ ГОТОВИНЕ</t>
    </r>
    <r>
      <rPr>
        <sz val="8"/>
        <color indexed="8"/>
        <rFont val="Times New Roman"/>
        <family val="1"/>
      </rPr>
      <t> (3005 + 3019 + 3031)</t>
    </r>
  </si>
  <si>
    <r>
      <t>Ђ. НЕТО ПРИЛИВ ГОТОВИНЕ</t>
    </r>
    <r>
      <rPr>
        <sz val="8"/>
        <color indexed="8"/>
        <rFont val="Times New Roman"/>
        <family val="1"/>
      </rPr>
      <t> (3040 – 3041)</t>
    </r>
  </si>
  <si>
    <r>
      <t>Е. НЕТО ОДЛИВ ГОТОВИНЕ</t>
    </r>
    <r>
      <rPr>
        <sz val="8"/>
        <color indexed="8"/>
        <rFont val="Times New Roman"/>
        <family val="1"/>
      </rPr>
      <t> (3041 – 3040)</t>
    </r>
  </si>
  <si>
    <r>
      <t xml:space="preserve">Ј. ГОТОВИНА НА КРАЈУ ОБРАЧУНСКОГ ПЕРИОДА </t>
    </r>
    <r>
      <rPr>
        <sz val="8"/>
        <color indexed="8"/>
        <rFont val="Times New Roman"/>
        <family val="1"/>
      </rPr>
      <t>(3042 – 3043 + 3044 + 3045 – 3046)</t>
    </r>
  </si>
  <si>
    <t>Стање на дан 30.06.2015. године**</t>
  </si>
  <si>
    <t>Стање на дан 31.03.2015. године*</t>
  </si>
  <si>
    <r>
      <t xml:space="preserve">Датум: </t>
    </r>
    <r>
      <rPr>
        <b/>
        <sz val="14"/>
        <rFont val="Times New Roman"/>
        <family val="1"/>
      </rPr>
      <t xml:space="preserve"> 30.07.2015.</t>
    </r>
  </si>
  <si>
    <t>Датум: 30.07.2015</t>
  </si>
  <si>
    <t>период  01.04.-30.06.2015.</t>
  </si>
  <si>
    <t>Закуп склоништа</t>
  </si>
  <si>
    <t>Закуп локала</t>
  </si>
  <si>
    <t>Закуп пословног простора</t>
  </si>
  <si>
    <t>период 01.04.-30.06.2015</t>
  </si>
  <si>
    <t xml:space="preserve">Индекс 
 период 01.04.-30.04.2015. текућа година </t>
  </si>
  <si>
    <t>31.03.2015.</t>
  </si>
  <si>
    <t>31.03.2015</t>
  </si>
  <si>
    <t>Banca Intesa A.D.</t>
  </si>
  <si>
    <t>Piraeus Bank AD Beograd</t>
  </si>
  <si>
    <t>Marfin Bank A.D.</t>
  </si>
  <si>
    <t>KBM Banka A.D.</t>
  </si>
  <si>
    <t>Unicredit banka A.D.</t>
  </si>
  <si>
    <t>Komercijalna Banka A.D.</t>
  </si>
  <si>
    <t>OTP Banka</t>
  </si>
  <si>
    <t>Banka Poštanska Štedionica A.D</t>
  </si>
  <si>
    <t>BANCA INTESA AD BEOGRAD</t>
  </si>
  <si>
    <t xml:space="preserve">BANKA POŠTANSKA </t>
  </si>
  <si>
    <t>CREDY BANKA A.D.</t>
  </si>
  <si>
    <t>JUBMES BANKA AD BEOGRAD</t>
  </si>
  <si>
    <t>KOMERCIJALNA BANKA A.D.</t>
  </si>
  <si>
    <t>MARFIN BANK A.D.</t>
  </si>
  <si>
    <t xml:space="preserve">OTP BANKA SRBIJA AD NOVI </t>
  </si>
  <si>
    <t>PIRAEUS BANK A.D.</t>
  </si>
  <si>
    <t>UNICREDIT BANK A.D.</t>
  </si>
  <si>
    <t>Текући рачун</t>
  </si>
  <si>
    <t xml:space="preserve">Датум: 30.07.2015                                                                                                                                        </t>
  </si>
  <si>
    <t>Губитак</t>
  </si>
  <si>
    <t>05-Број:41-5320/2013 од 25.јуна 2013.год.</t>
  </si>
  <si>
    <t xml:space="preserve">Датум: 30.07.2015.                                                                                                                               </t>
  </si>
  <si>
    <t>27.06.2013, 15.07.2013, 15.08.2013, 13.09.2013 и 15.10.2013</t>
  </si>
  <si>
    <t>05-Број:41-2777/2012 од 19.04.2012</t>
  </si>
  <si>
    <t>08.05.2012, 07.06.2012, 06.07.2012, 07.08.2012, 07.09.2012, 05.10.2012 и 07.11.2012</t>
  </si>
  <si>
    <t>30.06.2015.</t>
  </si>
  <si>
    <t>31.12.2014. (претходна година)</t>
  </si>
  <si>
    <t>Credy Banka A.D.</t>
  </si>
  <si>
    <t xml:space="preserve">                                  Овлашћено лице:___________________</t>
  </si>
  <si>
    <t xml:space="preserve">ИЗВЕШТАЈ О СТАЊУ ПОЈЕДИНИХ ФИНАНСИЈСКИХ ИНСТРУМЕНАТА 
</t>
  </si>
  <si>
    <t>У БИЛАНСНОЈ АКТИВИ И ПАСИВИ ЈАВНОГ ПРЕДУЗЕЋА</t>
  </si>
  <si>
    <t xml:space="preserve"> Овлашћено лице: ___________________________________</t>
  </si>
  <si>
    <t>Датум: 30.07.2015.год.</t>
  </si>
  <si>
    <t>Датум:30.07.2015. год</t>
  </si>
</sst>
</file>

<file path=xl/styles.xml><?xml version="1.0" encoding="utf-8"?>
<styleSheet xmlns="http://schemas.openxmlformats.org/spreadsheetml/2006/main">
  <numFmts count="3">
    <numFmt numFmtId="164" formatCode="dd/mm/yyyy/"/>
    <numFmt numFmtId="165" formatCode="###########"/>
    <numFmt numFmtId="166" formatCode="#,##0;[Red]#,##0"/>
  </numFmts>
  <fonts count="5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12"/>
      <color indexed="8"/>
      <name val="Times New Roman"/>
      <family val="1"/>
      <charset val="238"/>
    </font>
    <font>
      <strike/>
      <sz val="12"/>
      <color indexed="8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b/>
      <sz val="8"/>
      <name val="Arial"/>
      <family val="2"/>
    </font>
    <font>
      <sz val="8"/>
      <name val="Times New Roman"/>
      <family val="1"/>
    </font>
    <font>
      <i/>
      <sz val="8"/>
      <name val="Times New Roman"/>
      <family val="1"/>
      <charset val="238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sz val="8"/>
      <color theme="1"/>
      <name val="Arial"/>
      <family val="2"/>
    </font>
    <font>
      <sz val="10"/>
      <name val="Arial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</font>
    <font>
      <sz val="8"/>
      <color indexed="8"/>
      <name val="Arial"/>
      <family val="2"/>
    </font>
    <font>
      <sz val="12"/>
      <color indexed="8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0" fontId="44" fillId="0" borderId="0"/>
  </cellStyleXfs>
  <cellXfs count="5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justify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left"/>
    </xf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7" fillId="0" borderId="1" xfId="0" applyFont="1" applyBorder="1"/>
    <xf numFmtId="0" fontId="6" fillId="0" borderId="1" xfId="0" applyFont="1" applyBorder="1"/>
    <xf numFmtId="0" fontId="8" fillId="0" borderId="1" xfId="0" applyFont="1" applyBorder="1"/>
    <xf numFmtId="0" fontId="7" fillId="0" borderId="0" xfId="0" applyFont="1" applyBorder="1"/>
    <xf numFmtId="0" fontId="8" fillId="0" borderId="3" xfId="0" applyFont="1" applyBorder="1"/>
    <xf numFmtId="0" fontId="6" fillId="0" borderId="3" xfId="0" applyFont="1" applyBorder="1"/>
    <xf numFmtId="0" fontId="9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6" fillId="0" borderId="0" xfId="0" applyFont="1" applyBorder="1"/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/>
    <xf numFmtId="49" fontId="2" fillId="0" borderId="0" xfId="0" applyNumberFormat="1" applyFont="1"/>
    <xf numFmtId="0" fontId="13" fillId="0" borderId="0" xfId="0" applyFont="1"/>
    <xf numFmtId="0" fontId="13" fillId="0" borderId="0" xfId="0" applyFont="1" applyBorder="1"/>
    <xf numFmtId="0" fontId="13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/>
    <xf numFmtId="0" fontId="14" fillId="0" borderId="0" xfId="0" applyFont="1"/>
    <xf numFmtId="0" fontId="14" fillId="0" borderId="0" xfId="0" applyFont="1" applyBorder="1"/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49" fontId="15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3" fontId="14" fillId="0" borderId="0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0" borderId="0" xfId="0" applyFont="1"/>
    <xf numFmtId="2" fontId="16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7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4" xfId="0" applyFont="1" applyBorder="1"/>
    <xf numFmtId="0" fontId="7" fillId="0" borderId="0" xfId="0" applyFont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vertical="top" wrapText="1"/>
    </xf>
    <xf numFmtId="0" fontId="7" fillId="0" borderId="0" xfId="0" applyFont="1" applyAlignment="1"/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7" fillId="0" borderId="5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5" fillId="0" borderId="0" xfId="0" applyFont="1"/>
    <xf numFmtId="0" fontId="24" fillId="0" borderId="0" xfId="0" applyFont="1" applyAlignment="1">
      <alignment horizontal="right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5" fillId="0" borderId="3" xfId="0" applyFont="1" applyBorder="1"/>
    <xf numFmtId="0" fontId="25" fillId="0" borderId="12" xfId="0" applyFont="1" applyBorder="1"/>
    <xf numFmtId="0" fontId="25" fillId="0" borderId="1" xfId="0" applyFont="1" applyBorder="1" applyAlignment="1">
      <alignment horizontal="left" indent="3"/>
    </xf>
    <xf numFmtId="0" fontId="25" fillId="0" borderId="1" xfId="0" applyFont="1" applyBorder="1"/>
    <xf numFmtId="0" fontId="25" fillId="0" borderId="4" xfId="0" applyFont="1" applyBorder="1"/>
    <xf numFmtId="0" fontId="25" fillId="0" borderId="7" xfId="0" applyFont="1" applyBorder="1" applyAlignment="1">
      <alignment horizontal="left" indent="3"/>
    </xf>
    <xf numFmtId="0" fontId="25" fillId="0" borderId="7" xfId="0" applyFont="1" applyBorder="1"/>
    <xf numFmtId="0" fontId="25" fillId="0" borderId="8" xfId="0" applyFont="1" applyBorder="1"/>
    <xf numFmtId="0" fontId="25" fillId="0" borderId="1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5" fillId="0" borderId="0" xfId="0" applyFont="1" applyBorder="1"/>
    <xf numFmtId="0" fontId="15" fillId="0" borderId="0" xfId="0" applyFont="1"/>
    <xf numFmtId="49" fontId="15" fillId="0" borderId="0" xfId="0" applyNumberFormat="1" applyFont="1"/>
    <xf numFmtId="0" fontId="27" fillId="0" borderId="0" xfId="0" applyFont="1"/>
    <xf numFmtId="49" fontId="27" fillId="0" borderId="0" xfId="0" applyNumberFormat="1" applyFont="1"/>
    <xf numFmtId="0" fontId="28" fillId="0" borderId="0" xfId="0" applyFont="1"/>
    <xf numFmtId="0" fontId="29" fillId="0" borderId="0" xfId="0" applyFont="1" applyAlignment="1">
      <alignment horizontal="right"/>
    </xf>
    <xf numFmtId="0" fontId="27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righ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2" fillId="0" borderId="1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/>
    </xf>
    <xf numFmtId="0" fontId="13" fillId="0" borderId="1" xfId="0" applyFont="1" applyBorder="1"/>
    <xf numFmtId="1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6" fillId="0" borderId="1" xfId="0" applyFont="1" applyFill="1" applyBorder="1"/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/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vertical="center" wrapText="1"/>
    </xf>
    <xf numFmtId="49" fontId="12" fillId="0" borderId="1" xfId="0" quotePrefix="1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49" fontId="13" fillId="0" borderId="1" xfId="0" applyNumberFormat="1" applyFont="1" applyBorder="1" applyAlignment="1">
      <alignment wrapText="1"/>
    </xf>
    <xf numFmtId="49" fontId="1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6" fillId="0" borderId="1" xfId="0" quotePrefix="1" applyNumberFormat="1" applyFont="1" applyFill="1" applyBorder="1" applyAlignment="1">
      <alignment horizontal="center" wrapText="1"/>
    </xf>
    <xf numFmtId="49" fontId="31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wrapText="1"/>
    </xf>
    <xf numFmtId="49" fontId="13" fillId="0" borderId="1" xfId="0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2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Fill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34" fillId="0" borderId="0" xfId="0" applyFont="1"/>
    <xf numFmtId="0" fontId="35" fillId="0" borderId="0" xfId="0" applyFont="1"/>
    <xf numFmtId="3" fontId="34" fillId="0" borderId="0" xfId="0" applyNumberFormat="1" applyFont="1" applyAlignment="1">
      <alignment horizontal="right"/>
    </xf>
    <xf numFmtId="3" fontId="34" fillId="3" borderId="0" xfId="0" applyNumberFormat="1" applyFont="1" applyFill="1" applyAlignment="1">
      <alignment horizontal="right"/>
    </xf>
    <xf numFmtId="0" fontId="36" fillId="0" borderId="0" xfId="0" applyFont="1" applyAlignment="1">
      <alignment horizontal="right"/>
    </xf>
    <xf numFmtId="0" fontId="37" fillId="0" borderId="0" xfId="0" applyFont="1"/>
    <xf numFmtId="0" fontId="3" fillId="0" borderId="0" xfId="0" applyFont="1"/>
    <xf numFmtId="3" fontId="3" fillId="0" borderId="0" xfId="0" applyNumberFormat="1" applyFont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34" fillId="0" borderId="0" xfId="0" applyNumberFormat="1" applyFont="1" applyFill="1" applyAlignment="1">
      <alignment horizontal="right"/>
    </xf>
    <xf numFmtId="0" fontId="34" fillId="0" borderId="0" xfId="0" applyFont="1" applyAlignment="1">
      <alignment horizontal="right"/>
    </xf>
    <xf numFmtId="3" fontId="35" fillId="0" borderId="1" xfId="0" applyNumberFormat="1" applyFont="1" applyFill="1" applyBorder="1" applyAlignment="1">
      <alignment horizontal="center" vertical="center" wrapText="1"/>
    </xf>
    <xf numFmtId="3" fontId="35" fillId="3" borderId="2" xfId="0" applyNumberFormat="1" applyFont="1" applyFill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 wrapText="1"/>
    </xf>
    <xf numFmtId="3" fontId="35" fillId="0" borderId="22" xfId="0" applyNumberFormat="1" applyFont="1" applyBorder="1" applyAlignment="1">
      <alignment horizontal="right" vertical="center" wrapText="1"/>
    </xf>
    <xf numFmtId="3" fontId="35" fillId="3" borderId="22" xfId="0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horizontal="left" vertical="center" wrapText="1"/>
    </xf>
    <xf numFmtId="0" fontId="36" fillId="0" borderId="1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wrapText="1"/>
    </xf>
    <xf numFmtId="3" fontId="35" fillId="0" borderId="1" xfId="0" applyNumberFormat="1" applyFont="1" applyBorder="1" applyAlignment="1">
      <alignment horizontal="right" vertical="center" wrapText="1"/>
    </xf>
    <xf numFmtId="3" fontId="35" fillId="3" borderId="1" xfId="0" applyNumberFormat="1" applyFont="1" applyFill="1" applyBorder="1" applyAlignment="1">
      <alignment horizontal="right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3" fontId="36" fillId="0" borderId="1" xfId="0" applyNumberFormat="1" applyFont="1" applyFill="1" applyBorder="1" applyAlignment="1">
      <alignment horizontal="right" vertical="center" wrapText="1"/>
    </xf>
    <xf numFmtId="3" fontId="36" fillId="3" borderId="1" xfId="0" applyNumberFormat="1" applyFont="1" applyFill="1" applyBorder="1" applyAlignment="1">
      <alignment horizontal="right" vertical="center" wrapText="1"/>
    </xf>
    <xf numFmtId="0" fontId="36" fillId="0" borderId="1" xfId="0" applyFont="1" applyBorder="1" applyAlignment="1">
      <alignment horizontal="right" vertical="center" wrapText="1"/>
    </xf>
    <xf numFmtId="0" fontId="38" fillId="0" borderId="1" xfId="0" applyFont="1" applyFill="1" applyBorder="1" applyAlignment="1">
      <alignment horizontal="center" wrapText="1"/>
    </xf>
    <xf numFmtId="3" fontId="34" fillId="0" borderId="1" xfId="0" applyNumberFormat="1" applyFont="1" applyFill="1" applyBorder="1" applyAlignment="1">
      <alignment horizontal="right" vertical="center" wrapText="1"/>
    </xf>
    <xf numFmtId="3" fontId="34" fillId="3" borderId="1" xfId="0" applyNumberFormat="1" applyFont="1" applyFill="1" applyBorder="1" applyAlignment="1">
      <alignment horizontal="right" vertical="center" wrapText="1"/>
    </xf>
    <xf numFmtId="0" fontId="34" fillId="0" borderId="1" xfId="0" applyFont="1" applyBorder="1" applyAlignment="1">
      <alignment horizontal="left" vertical="center" wrapText="1"/>
    </xf>
    <xf numFmtId="3" fontId="39" fillId="0" borderId="1" xfId="0" applyNumberFormat="1" applyFont="1" applyFill="1" applyBorder="1" applyAlignment="1">
      <alignment horizontal="right" vertical="center" wrapText="1"/>
    </xf>
    <xf numFmtId="3" fontId="35" fillId="0" borderId="1" xfId="0" applyNumberFormat="1" applyFont="1" applyFill="1" applyBorder="1" applyAlignment="1">
      <alignment horizontal="right" vertical="center" wrapText="1"/>
    </xf>
    <xf numFmtId="3" fontId="34" fillId="0" borderId="1" xfId="0" quotePrefix="1" applyNumberFormat="1" applyFont="1" applyFill="1" applyBorder="1" applyAlignment="1">
      <alignment horizontal="right" vertical="center" wrapText="1"/>
    </xf>
    <xf numFmtId="3" fontId="34" fillId="0" borderId="1" xfId="0" applyNumberFormat="1" applyFont="1" applyBorder="1" applyAlignment="1">
      <alignment horizontal="right" vertical="center" wrapText="1"/>
    </xf>
    <xf numFmtId="3" fontId="34" fillId="0" borderId="1" xfId="0" applyNumberFormat="1" applyFont="1" applyBorder="1" applyAlignment="1">
      <alignment horizontal="right"/>
    </xf>
    <xf numFmtId="0" fontId="38" fillId="0" borderId="1" xfId="0" applyFont="1" applyFill="1" applyBorder="1" applyAlignment="1">
      <alignment wrapText="1"/>
    </xf>
    <xf numFmtId="0" fontId="36" fillId="0" borderId="1" xfId="0" applyFont="1" applyFill="1" applyBorder="1" applyAlignment="1">
      <alignment horizontal="left" wrapText="1"/>
    </xf>
    <xf numFmtId="0" fontId="36" fillId="0" borderId="0" xfId="0" applyFont="1" applyFill="1" applyBorder="1" applyAlignment="1">
      <alignment horizontal="center" wrapText="1"/>
    </xf>
    <xf numFmtId="0" fontId="38" fillId="0" borderId="0" xfId="0" applyFont="1" applyFill="1" applyBorder="1" applyAlignment="1">
      <alignment horizontal="center" wrapText="1"/>
    </xf>
    <xf numFmtId="3" fontId="34" fillId="0" borderId="0" xfId="0" applyNumberFormat="1" applyFont="1" applyBorder="1" applyAlignment="1">
      <alignment horizontal="right" vertical="center" wrapText="1"/>
    </xf>
    <xf numFmtId="3" fontId="34" fillId="3" borderId="0" xfId="0" applyNumberFormat="1" applyFont="1" applyFill="1" applyBorder="1" applyAlignment="1">
      <alignment horizontal="right" vertical="center" wrapText="1"/>
    </xf>
    <xf numFmtId="0" fontId="34" fillId="0" borderId="0" xfId="0" applyFont="1" applyAlignment="1">
      <alignment horizontal="center"/>
    </xf>
    <xf numFmtId="3" fontId="34" fillId="0" borderId="0" xfId="0" applyNumberFormat="1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right" vertical="center"/>
    </xf>
    <xf numFmtId="164" fontId="35" fillId="0" borderId="0" xfId="0" applyNumberFormat="1" applyFont="1" applyBorder="1" applyAlignment="1">
      <alignment horizontal="center" vertical="center" wrapText="1"/>
    </xf>
    <xf numFmtId="164" fontId="35" fillId="0" borderId="0" xfId="0" applyNumberFormat="1" applyFont="1" applyAlignment="1">
      <alignment horizontal="center" vertical="center"/>
    </xf>
    <xf numFmtId="3" fontId="34" fillId="0" borderId="0" xfId="0" applyNumberFormat="1" applyFont="1" applyFill="1" applyAlignment="1">
      <alignment horizontal="right" vertical="center"/>
    </xf>
    <xf numFmtId="3" fontId="35" fillId="0" borderId="1" xfId="0" applyNumberFormat="1" applyFont="1" applyFill="1" applyBorder="1" applyAlignment="1">
      <alignment horizontal="center" wrapText="1"/>
    </xf>
    <xf numFmtId="0" fontId="34" fillId="0" borderId="5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34" fillId="0" borderId="1" xfId="0" applyFont="1" applyFill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3" fontId="34" fillId="0" borderId="1" xfId="0" applyNumberFormat="1" applyFont="1" applyFill="1" applyBorder="1" applyAlignment="1">
      <alignment vertical="center"/>
    </xf>
    <xf numFmtId="0" fontId="34" fillId="0" borderId="4" xfId="0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 wrapText="1"/>
    </xf>
    <xf numFmtId="3" fontId="34" fillId="0" borderId="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>
      <alignment horizontal="right" vertical="center"/>
    </xf>
    <xf numFmtId="0" fontId="34" fillId="0" borderId="1" xfId="0" applyFont="1" applyFill="1" applyBorder="1" applyAlignment="1">
      <alignment vertical="center" wrapText="1"/>
    </xf>
    <xf numFmtId="3" fontId="34" fillId="0" borderId="1" xfId="0" applyNumberFormat="1" applyFont="1" applyFill="1" applyBorder="1" applyAlignment="1" applyProtection="1">
      <alignment horizontal="right" vertical="center"/>
      <protection locked="0"/>
    </xf>
    <xf numFmtId="3" fontId="34" fillId="0" borderId="1" xfId="0" applyNumberFormat="1" applyFont="1" applyFill="1" applyBorder="1" applyAlignment="1" applyProtection="1">
      <alignment horizontal="right" vertical="center"/>
    </xf>
    <xf numFmtId="0" fontId="34" fillId="0" borderId="5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vertical="center"/>
    </xf>
    <xf numFmtId="3" fontId="34" fillId="0" borderId="1" xfId="0" applyNumberFormat="1" applyFont="1" applyBorder="1" applyAlignment="1">
      <alignment horizontal="right" vertical="center"/>
    </xf>
    <xf numFmtId="3" fontId="34" fillId="0" borderId="1" xfId="0" applyNumberFormat="1" applyFont="1" applyFill="1" applyBorder="1" applyAlignment="1">
      <alignment horizontal="right" vertical="center"/>
    </xf>
    <xf numFmtId="0" fontId="35" fillId="0" borderId="1" xfId="0" applyFont="1" applyFill="1" applyBorder="1" applyAlignment="1">
      <alignment horizontal="center" vertical="center" wrapText="1"/>
    </xf>
    <xf numFmtId="3" fontId="34" fillId="3" borderId="1" xfId="0" applyNumberFormat="1" applyFont="1" applyFill="1" applyBorder="1" applyAlignment="1">
      <alignment horizontal="right" vertical="center"/>
    </xf>
    <xf numFmtId="0" fontId="35" fillId="0" borderId="6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vertical="center" wrapText="1"/>
    </xf>
    <xf numFmtId="49" fontId="34" fillId="0" borderId="7" xfId="0" applyNumberFormat="1" applyFont="1" applyFill="1" applyBorder="1" applyAlignment="1">
      <alignment horizontal="center" vertical="center"/>
    </xf>
    <xf numFmtId="3" fontId="34" fillId="0" borderId="7" xfId="0" applyNumberFormat="1" applyFont="1" applyBorder="1" applyAlignment="1">
      <alignment horizontal="right" vertical="center"/>
    </xf>
    <xf numFmtId="3" fontId="34" fillId="0" borderId="7" xfId="0" applyNumberFormat="1" applyFont="1" applyFill="1" applyBorder="1" applyAlignment="1">
      <alignment horizontal="right" vertical="center"/>
    </xf>
    <xf numFmtId="3" fontId="34" fillId="0" borderId="0" xfId="0" applyNumberFormat="1" applyFont="1" applyFill="1" applyAlignment="1">
      <alignment vertical="center"/>
    </xf>
    <xf numFmtId="0" fontId="34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 wrapText="1"/>
    </xf>
    <xf numFmtId="3" fontId="7" fillId="0" borderId="0" xfId="0" applyNumberFormat="1" applyFont="1"/>
    <xf numFmtId="0" fontId="38" fillId="0" borderId="0" xfId="0" applyFont="1"/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40" fillId="0" borderId="5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3" fontId="34" fillId="4" borderId="1" xfId="0" applyNumberFormat="1" applyFont="1" applyFill="1" applyBorder="1" applyAlignment="1">
      <alignment wrapText="1"/>
    </xf>
    <xf numFmtId="3" fontId="38" fillId="4" borderId="4" xfId="0" applyNumberFormat="1" applyFont="1" applyFill="1" applyBorder="1" applyAlignment="1">
      <alignment wrapText="1"/>
    </xf>
    <xf numFmtId="0" fontId="41" fillId="0" borderId="5" xfId="0" applyFont="1" applyBorder="1" applyAlignment="1">
      <alignment vertical="center" wrapText="1"/>
    </xf>
    <xf numFmtId="3" fontId="34" fillId="0" borderId="1" xfId="0" applyNumberFormat="1" applyFont="1" applyBorder="1" applyAlignment="1">
      <alignment wrapText="1"/>
    </xf>
    <xf numFmtId="3" fontId="38" fillId="0" borderId="1" xfId="0" applyNumberFormat="1" applyFont="1" applyBorder="1" applyAlignment="1">
      <alignment wrapText="1"/>
    </xf>
    <xf numFmtId="3" fontId="38" fillId="3" borderId="4" xfId="0" applyNumberFormat="1" applyFont="1" applyFill="1" applyBorder="1" applyAlignment="1">
      <alignment wrapText="1"/>
    </xf>
    <xf numFmtId="3" fontId="38" fillId="4" borderId="1" xfId="0" applyNumberFormat="1" applyFont="1" applyFill="1" applyBorder="1" applyAlignment="1">
      <alignment wrapText="1"/>
    </xf>
    <xf numFmtId="3" fontId="34" fillId="0" borderId="1" xfId="0" applyNumberFormat="1" applyFont="1" applyFill="1" applyBorder="1" applyAlignment="1">
      <alignment wrapText="1"/>
    </xf>
    <xf numFmtId="0" fontId="3" fillId="0" borderId="1" xfId="0" applyFont="1" applyBorder="1"/>
    <xf numFmtId="0" fontId="38" fillId="0" borderId="6" xfId="0" applyFont="1" applyBorder="1" applyAlignment="1">
      <alignment horizontal="center" vertical="center" wrapText="1"/>
    </xf>
    <xf numFmtId="3" fontId="34" fillId="3" borderId="2" xfId="0" applyNumberFormat="1" applyFont="1" applyFill="1" applyBorder="1" applyAlignment="1">
      <alignment wrapText="1"/>
    </xf>
    <xf numFmtId="3" fontId="34" fillId="3" borderId="22" xfId="0" applyNumberFormat="1" applyFont="1" applyFill="1" applyBorder="1" applyAlignment="1">
      <alignment wrapText="1"/>
    </xf>
    <xf numFmtId="3" fontId="34" fillId="3" borderId="1" xfId="0" applyNumberFormat="1" applyFont="1" applyFill="1" applyBorder="1" applyAlignment="1">
      <alignment wrapText="1"/>
    </xf>
    <xf numFmtId="3" fontId="38" fillId="0" borderId="1" xfId="0" applyNumberFormat="1" applyFont="1" applyBorder="1"/>
    <xf numFmtId="0" fontId="40" fillId="0" borderId="6" xfId="0" applyFont="1" applyBorder="1" applyAlignment="1">
      <alignment vertical="center" wrapText="1"/>
    </xf>
    <xf numFmtId="0" fontId="41" fillId="0" borderId="7" xfId="0" applyFont="1" applyBorder="1" applyAlignment="1">
      <alignment horizontal="center" vertical="center" wrapText="1"/>
    </xf>
    <xf numFmtId="3" fontId="38" fillId="0" borderId="7" xfId="0" applyNumberFormat="1" applyFont="1" applyBorder="1"/>
    <xf numFmtId="0" fontId="7" fillId="3" borderId="0" xfId="0" applyFont="1" applyFill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center"/>
    </xf>
    <xf numFmtId="0" fontId="38" fillId="3" borderId="0" xfId="0" applyFont="1" applyFill="1" applyAlignment="1">
      <alignment horizontal="right"/>
    </xf>
    <xf numFmtId="0" fontId="36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34" fillId="0" borderId="0" xfId="0" applyFont="1" applyBorder="1"/>
    <xf numFmtId="0" fontId="38" fillId="4" borderId="5" xfId="0" applyFont="1" applyFill="1" applyBorder="1" applyAlignment="1">
      <alignment horizontal="center" vertical="center" wrapText="1"/>
    </xf>
    <xf numFmtId="0" fontId="40" fillId="4" borderId="5" xfId="0" applyFont="1" applyFill="1" applyBorder="1" applyAlignment="1">
      <alignment vertical="center" wrapText="1"/>
    </xf>
    <xf numFmtId="0" fontId="41" fillId="4" borderId="1" xfId="0" applyFont="1" applyFill="1" applyBorder="1" applyAlignment="1">
      <alignment horizontal="center" vertical="center" wrapText="1"/>
    </xf>
    <xf numFmtId="0" fontId="38" fillId="4" borderId="6" xfId="0" applyFont="1" applyFill="1" applyBorder="1" applyAlignment="1">
      <alignment horizontal="center" vertical="center" wrapText="1"/>
    </xf>
    <xf numFmtId="166" fontId="34" fillId="4" borderId="1" xfId="2" applyNumberFormat="1" applyFont="1" applyFill="1" applyBorder="1" applyAlignment="1">
      <alignment horizontal="center" wrapText="1"/>
    </xf>
    <xf numFmtId="3" fontId="41" fillId="4" borderId="1" xfId="0" applyNumberFormat="1" applyFont="1" applyFill="1" applyBorder="1" applyAlignment="1">
      <alignment horizontal="center" wrapText="1"/>
    </xf>
    <xf numFmtId="3" fontId="34" fillId="4" borderId="1" xfId="0" applyNumberFormat="1" applyFont="1" applyFill="1" applyBorder="1" applyAlignment="1">
      <alignment horizontal="center" wrapText="1"/>
    </xf>
    <xf numFmtId="166" fontId="34" fillId="0" borderId="1" xfId="2" applyNumberFormat="1" applyFont="1" applyBorder="1" applyAlignment="1">
      <alignment horizontal="center" wrapText="1"/>
    </xf>
    <xf numFmtId="0" fontId="41" fillId="0" borderId="1" xfId="0" applyFont="1" applyBorder="1" applyAlignment="1">
      <alignment horizontal="center" wrapText="1"/>
    </xf>
    <xf numFmtId="3" fontId="34" fillId="0" borderId="1" xfId="0" applyNumberFormat="1" applyFont="1" applyBorder="1" applyAlignment="1">
      <alignment horizontal="center" wrapText="1"/>
    </xf>
    <xf numFmtId="0" fontId="41" fillId="0" borderId="1" xfId="0" applyFont="1" applyBorder="1" applyAlignment="1">
      <alignment horizontal="center"/>
    </xf>
    <xf numFmtId="3" fontId="43" fillId="4" borderId="1" xfId="0" applyNumberFormat="1" applyFont="1" applyFill="1" applyBorder="1" applyAlignment="1">
      <alignment horizontal="center"/>
    </xf>
    <xf numFmtId="166" fontId="34" fillId="0" borderId="1" xfId="2" applyNumberFormat="1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166" fontId="34" fillId="4" borderId="1" xfId="2" applyNumberFormat="1" applyFont="1" applyFill="1" applyBorder="1" applyAlignment="1">
      <alignment horizontal="center"/>
    </xf>
    <xf numFmtId="0" fontId="43" fillId="4" borderId="1" xfId="0" applyFont="1" applyFill="1" applyBorder="1" applyAlignment="1">
      <alignment horizontal="center" wrapText="1"/>
    </xf>
    <xf numFmtId="0" fontId="43" fillId="0" borderId="1" xfId="0" applyFont="1" applyBorder="1" applyAlignment="1">
      <alignment horizontal="center" wrapText="1"/>
    </xf>
    <xf numFmtId="3" fontId="43" fillId="4" borderId="1" xfId="0" applyNumberFormat="1" applyFont="1" applyFill="1" applyBorder="1" applyAlignment="1">
      <alignment horizontal="center" wrapText="1"/>
    </xf>
    <xf numFmtId="166" fontId="34" fillId="0" borderId="1" xfId="2" applyNumberFormat="1" applyFont="1" applyFill="1" applyBorder="1" applyAlignment="1">
      <alignment horizontal="center" wrapText="1"/>
    </xf>
    <xf numFmtId="3" fontId="43" fillId="0" borderId="1" xfId="0" applyNumberFormat="1" applyFont="1" applyBorder="1" applyAlignment="1">
      <alignment horizontal="center" wrapText="1"/>
    </xf>
    <xf numFmtId="3" fontId="43" fillId="3" borderId="1" xfId="0" applyNumberFormat="1" applyFont="1" applyFill="1" applyBorder="1" applyAlignment="1">
      <alignment horizontal="center" wrapText="1"/>
    </xf>
    <xf numFmtId="0" fontId="17" fillId="0" borderId="0" xfId="0" applyFont="1" applyAlignment="1"/>
    <xf numFmtId="49" fontId="34" fillId="2" borderId="1" xfId="1" applyNumberFormat="1" applyFont="1" applyFill="1" applyBorder="1" applyAlignment="1">
      <alignment horizontal="center"/>
    </xf>
    <xf numFmtId="0" fontId="34" fillId="4" borderId="1" xfId="1" applyFont="1" applyFill="1" applyBorder="1" applyAlignment="1">
      <alignment horizontal="left" vertical="center" wrapText="1"/>
    </xf>
    <xf numFmtId="0" fontId="34" fillId="2" borderId="1" xfId="1" applyFont="1" applyFill="1" applyBorder="1" applyAlignment="1">
      <alignment horizontal="left" vertical="center" wrapText="1"/>
    </xf>
    <xf numFmtId="49" fontId="34" fillId="2" borderId="1" xfId="1" applyNumberFormat="1" applyFont="1" applyFill="1" applyBorder="1" applyAlignment="1">
      <alignment horizontal="center" vertical="center" wrapText="1"/>
    </xf>
    <xf numFmtId="0" fontId="34" fillId="4" borderId="1" xfId="1" applyFont="1" applyFill="1" applyBorder="1" applyAlignment="1"/>
    <xf numFmtId="0" fontId="34" fillId="2" borderId="1" xfId="1" applyFont="1" applyFill="1" applyBorder="1" applyAlignment="1"/>
    <xf numFmtId="0" fontId="34" fillId="4" borderId="1" xfId="1" applyFont="1" applyFill="1" applyBorder="1" applyAlignment="1">
      <alignment horizontal="left" wrapText="1"/>
    </xf>
    <xf numFmtId="0" fontId="34" fillId="2" borderId="1" xfId="1" applyFont="1" applyFill="1" applyBorder="1" applyAlignment="1">
      <alignment wrapText="1"/>
    </xf>
    <xf numFmtId="0" fontId="34" fillId="2" borderId="1" xfId="1" applyFont="1" applyFill="1" applyBorder="1" applyAlignment="1">
      <alignment horizontal="left" wrapText="1"/>
    </xf>
    <xf numFmtId="0" fontId="34" fillId="2" borderId="1" xfId="1" applyFont="1" applyFill="1" applyBorder="1" applyAlignment="1">
      <alignment horizontal="left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/>
    <xf numFmtId="0" fontId="21" fillId="0" borderId="2" xfId="0" applyFont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9" fillId="0" borderId="43" xfId="0" applyFont="1" applyBorder="1" applyAlignment="1">
      <alignment horizontal="right" wrapText="1"/>
    </xf>
    <xf numFmtId="0" fontId="7" fillId="0" borderId="43" xfId="0" applyFont="1" applyBorder="1" applyAlignment="1">
      <alignment horizontal="right" wrapText="1"/>
    </xf>
    <xf numFmtId="3" fontId="21" fillId="0" borderId="1" xfId="0" applyNumberFormat="1" applyFont="1" applyBorder="1" applyAlignment="1">
      <alignment horizontal="right" vertical="center" wrapText="1"/>
    </xf>
    <xf numFmtId="3" fontId="25" fillId="0" borderId="3" xfId="0" applyNumberFormat="1" applyFont="1" applyBorder="1"/>
    <xf numFmtId="3" fontId="25" fillId="0" borderId="12" xfId="0" applyNumberFormat="1" applyFont="1" applyBorder="1"/>
    <xf numFmtId="3" fontId="6" fillId="0" borderId="1" xfId="0" quotePrefix="1" applyNumberFormat="1" applyFont="1" applyFill="1" applyBorder="1" applyAlignment="1">
      <alignment horizontal="right" vertical="center" wrapText="1"/>
    </xf>
    <xf numFmtId="3" fontId="45" fillId="0" borderId="1" xfId="0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/>
    </xf>
    <xf numFmtId="3" fontId="13" fillId="0" borderId="1" xfId="0" applyNumberFormat="1" applyFont="1" applyFill="1" applyBorder="1" applyAlignment="1">
      <alignment horizontal="right"/>
    </xf>
    <xf numFmtId="3" fontId="6" fillId="0" borderId="1" xfId="0" quotePrefix="1" applyNumberFormat="1" applyFont="1" applyFill="1" applyBorder="1" applyAlignment="1">
      <alignment horizontal="right"/>
    </xf>
    <xf numFmtId="3" fontId="12" fillId="0" borderId="1" xfId="0" quotePrefix="1" applyNumberFormat="1" applyFont="1" applyFill="1" applyBorder="1" applyAlignment="1">
      <alignment horizontal="right"/>
    </xf>
    <xf numFmtId="3" fontId="13" fillId="0" borderId="1" xfId="0" applyNumberFormat="1" applyFont="1" applyBorder="1" applyAlignment="1">
      <alignment horizontal="right" wrapText="1"/>
    </xf>
    <xf numFmtId="3" fontId="46" fillId="0" borderId="1" xfId="0" applyNumberFormat="1" applyFont="1" applyFill="1" applyBorder="1" applyAlignment="1">
      <alignment horizontal="right"/>
    </xf>
    <xf numFmtId="3" fontId="13" fillId="0" borderId="1" xfId="0" applyNumberFormat="1" applyFont="1" applyFill="1" applyBorder="1" applyAlignment="1">
      <alignment horizontal="right" wrapText="1"/>
    </xf>
    <xf numFmtId="3" fontId="12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/>
    </xf>
    <xf numFmtId="0" fontId="9" fillId="0" borderId="0" xfId="0" applyFont="1" applyBorder="1" applyAlignment="1"/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49" fontId="6" fillId="0" borderId="0" xfId="0" quotePrefix="1" applyNumberFormat="1" applyFont="1" applyFill="1" applyBorder="1" applyAlignment="1">
      <alignment horizontal="center" vertical="center" wrapText="1"/>
    </xf>
    <xf numFmtId="3" fontId="6" fillId="0" borderId="0" xfId="0" quotePrefix="1" applyNumberFormat="1" applyFont="1" applyFill="1" applyBorder="1" applyAlignment="1">
      <alignment horizontal="right" vertical="center" wrapText="1"/>
    </xf>
    <xf numFmtId="3" fontId="45" fillId="0" borderId="0" xfId="0" applyNumberFormat="1" applyFont="1" applyFill="1" applyBorder="1" applyAlignment="1">
      <alignment horizontal="right"/>
    </xf>
    <xf numFmtId="49" fontId="13" fillId="0" borderId="0" xfId="0" applyNumberFormat="1" applyFont="1" applyBorder="1"/>
    <xf numFmtId="3" fontId="13" fillId="0" borderId="0" xfId="0" applyNumberFormat="1" applyFont="1" applyBorder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49" fontId="6" fillId="0" borderId="0" xfId="0" quotePrefix="1" applyNumberFormat="1" applyFont="1" applyFill="1" applyBorder="1" applyAlignment="1">
      <alignment horizontal="center"/>
    </xf>
    <xf numFmtId="3" fontId="6" fillId="0" borderId="0" xfId="0" quotePrefix="1" applyNumberFormat="1" applyFont="1" applyFill="1" applyBorder="1" applyAlignment="1">
      <alignment horizontal="right"/>
    </xf>
    <xf numFmtId="49" fontId="13" fillId="0" borderId="0" xfId="0" applyNumberFormat="1" applyFont="1" applyFill="1" applyBorder="1"/>
    <xf numFmtId="49" fontId="12" fillId="0" borderId="0" xfId="0" quotePrefix="1" applyNumberFormat="1" applyFont="1" applyFill="1" applyBorder="1" applyAlignment="1">
      <alignment horizontal="center" vertical="center" wrapText="1"/>
    </xf>
    <xf numFmtId="3" fontId="12" fillId="0" borderId="0" xfId="0" quotePrefix="1" applyNumberFormat="1" applyFont="1" applyFill="1" applyBorder="1" applyAlignment="1">
      <alignment horizontal="right"/>
    </xf>
    <xf numFmtId="49" fontId="13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horizontal="right" wrapText="1"/>
    </xf>
    <xf numFmtId="3" fontId="46" fillId="0" borderId="0" xfId="0" applyNumberFormat="1" applyFont="1" applyFill="1" applyBorder="1" applyAlignment="1">
      <alignment horizontal="right"/>
    </xf>
    <xf numFmtId="49" fontId="6" fillId="0" borderId="0" xfId="0" quotePrefix="1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wrapText="1"/>
    </xf>
    <xf numFmtId="3" fontId="13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0" fontId="49" fillId="0" borderId="1" xfId="0" applyFont="1" applyBorder="1" applyAlignment="1">
      <alignment horizontal="left" vertical="top" wrapText="1"/>
    </xf>
    <xf numFmtId="4" fontId="49" fillId="0" borderId="1" xfId="0" applyNumberFormat="1" applyFont="1" applyBorder="1" applyAlignment="1">
      <alignment horizontal="right" vertical="top" wrapText="1"/>
    </xf>
    <xf numFmtId="0" fontId="2" fillId="0" borderId="1" xfId="0" applyFont="1" applyBorder="1"/>
    <xf numFmtId="0" fontId="50" fillId="0" borderId="44" xfId="0" applyFont="1" applyBorder="1"/>
    <xf numFmtId="3" fontId="2" fillId="0" borderId="45" xfId="0" applyNumberFormat="1" applyFont="1" applyFill="1" applyBorder="1"/>
    <xf numFmtId="3" fontId="2" fillId="0" borderId="1" xfId="0" applyNumberFormat="1" applyFont="1" applyFill="1" applyBorder="1"/>
    <xf numFmtId="0" fontId="2" fillId="0" borderId="46" xfId="0" applyFont="1" applyBorder="1"/>
    <xf numFmtId="3" fontId="2" fillId="0" borderId="47" xfId="0" applyNumberFormat="1" applyFont="1" applyFill="1" applyBorder="1"/>
    <xf numFmtId="3" fontId="2" fillId="0" borderId="46" xfId="0" applyNumberFormat="1" applyFont="1" applyFill="1" applyBorder="1"/>
    <xf numFmtId="0" fontId="47" fillId="0" borderId="0" xfId="0" applyFont="1" applyBorder="1"/>
    <xf numFmtId="3" fontId="14" fillId="0" borderId="0" xfId="0" applyNumberFormat="1" applyFont="1" applyFill="1" applyBorder="1"/>
    <xf numFmtId="0" fontId="48" fillId="0" borderId="0" xfId="0" applyFont="1" applyBorder="1" applyAlignment="1">
      <alignment horizontal="left" vertical="top" wrapText="1"/>
    </xf>
    <xf numFmtId="4" fontId="48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/>
    <xf numFmtId="0" fontId="7" fillId="0" borderId="0" xfId="0" applyFont="1" applyAlignment="1">
      <alignment horizontal="left"/>
    </xf>
    <xf numFmtId="3" fontId="7" fillId="0" borderId="1" xfId="0" applyNumberFormat="1" applyFont="1" applyBorder="1"/>
    <xf numFmtId="0" fontId="38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horizontal="center" vertical="center"/>
    </xf>
    <xf numFmtId="0" fontId="47" fillId="0" borderId="48" xfId="0" applyFont="1" applyBorder="1"/>
    <xf numFmtId="3" fontId="14" fillId="0" borderId="1" xfId="0" applyNumberFormat="1" applyFont="1" applyBorder="1"/>
    <xf numFmtId="3" fontId="14" fillId="0" borderId="22" xfId="0" applyNumberFormat="1" applyFont="1" applyBorder="1"/>
    <xf numFmtId="0" fontId="14" fillId="0" borderId="46" xfId="0" applyFont="1" applyBorder="1"/>
    <xf numFmtId="3" fontId="14" fillId="0" borderId="46" xfId="0" applyNumberFormat="1" applyFont="1" applyBorder="1"/>
    <xf numFmtId="0" fontId="13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49" fontId="6" fillId="0" borderId="1" xfId="0" applyNumberFormat="1" applyFont="1" applyFill="1" applyBorder="1" applyAlignment="1">
      <alignment horizontal="center" wrapText="1"/>
    </xf>
    <xf numFmtId="0" fontId="13" fillId="0" borderId="0" xfId="0" applyFont="1" applyAlignment="1"/>
    <xf numFmtId="3" fontId="36" fillId="0" borderId="1" xfId="0" applyNumberFormat="1" applyFont="1" applyBorder="1" applyAlignment="1">
      <alignment horizontal="right" vertical="center" wrapText="1"/>
    </xf>
    <xf numFmtId="0" fontId="34" fillId="0" borderId="1" xfId="0" applyFont="1" applyBorder="1" applyAlignment="1">
      <alignment horizontal="right" vertical="center" wrapText="1"/>
    </xf>
    <xf numFmtId="3" fontId="36" fillId="0" borderId="1" xfId="0" applyNumberFormat="1" applyFont="1" applyBorder="1" applyAlignment="1">
      <alignment horizontal="right" vertical="center"/>
    </xf>
    <xf numFmtId="3" fontId="36" fillId="3" borderId="1" xfId="0" applyNumberFormat="1" applyFont="1" applyFill="1" applyBorder="1" applyAlignment="1">
      <alignment horizontal="right" vertical="center"/>
    </xf>
    <xf numFmtId="0" fontId="25" fillId="0" borderId="3" xfId="0" applyFont="1" applyBorder="1" applyAlignment="1">
      <alignment horizontal="right"/>
    </xf>
    <xf numFmtId="0" fontId="25" fillId="0" borderId="3" xfId="0" applyFont="1" applyBorder="1" applyAlignment="1"/>
    <xf numFmtId="0" fontId="25" fillId="0" borderId="1" xfId="0" applyFont="1" applyBorder="1" applyAlignment="1"/>
    <xf numFmtId="4" fontId="2" fillId="0" borderId="0" xfId="0" applyNumberFormat="1" applyFont="1" applyBorder="1"/>
    <xf numFmtId="0" fontId="35" fillId="0" borderId="0" xfId="0" applyFont="1" applyAlignment="1">
      <alignment horizontal="center"/>
    </xf>
    <xf numFmtId="0" fontId="35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3" fontId="35" fillId="0" borderId="16" xfId="0" applyNumberFormat="1" applyFont="1" applyFill="1" applyBorder="1" applyAlignment="1">
      <alignment horizontal="center" vertical="center" wrapText="1"/>
    </xf>
    <xf numFmtId="3" fontId="35" fillId="0" borderId="3" xfId="0" applyNumberFormat="1" applyFont="1" applyFill="1" applyBorder="1" applyAlignment="1">
      <alignment horizontal="center" vertical="center" wrapText="1"/>
    </xf>
    <xf numFmtId="3" fontId="35" fillId="0" borderId="17" xfId="0" applyNumberFormat="1" applyFont="1" applyFill="1" applyBorder="1" applyAlignment="1">
      <alignment horizontal="center" vertical="center" wrapText="1"/>
    </xf>
    <xf numFmtId="3" fontId="35" fillId="0" borderId="18" xfId="0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3" fontId="35" fillId="0" borderId="19" xfId="0" applyNumberFormat="1" applyFont="1" applyFill="1" applyBorder="1" applyAlignment="1">
      <alignment horizontal="center" vertical="center" wrapText="1"/>
    </xf>
    <xf numFmtId="3" fontId="35" fillId="0" borderId="20" xfId="0" applyNumberFormat="1" applyFont="1" applyFill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165" fontId="35" fillId="0" borderId="13" xfId="0" applyNumberFormat="1" applyFont="1" applyBorder="1" applyAlignment="1">
      <alignment horizontal="center" vertical="center" wrapText="1"/>
    </xf>
    <xf numFmtId="165" fontId="35" fillId="0" borderId="5" xfId="0" applyNumberFormat="1" applyFont="1" applyBorder="1" applyAlignment="1">
      <alignment horizontal="center" vertical="center" wrapText="1"/>
    </xf>
    <xf numFmtId="3" fontId="35" fillId="0" borderId="21" xfId="0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6" fillId="0" borderId="13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6" fillId="0" borderId="16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3" fontId="36" fillId="0" borderId="17" xfId="0" applyNumberFormat="1" applyFont="1" applyFill="1" applyBorder="1" applyAlignment="1">
      <alignment horizontal="center" vertical="center" wrapText="1"/>
    </xf>
    <xf numFmtId="3" fontId="36" fillId="0" borderId="18" xfId="0" applyNumberFormat="1" applyFont="1" applyFill="1" applyBorder="1" applyAlignment="1">
      <alignment horizontal="center" vertical="center" wrapText="1"/>
    </xf>
    <xf numFmtId="0" fontId="36" fillId="3" borderId="14" xfId="0" applyFont="1" applyFill="1" applyBorder="1" applyAlignment="1">
      <alignment horizontal="center" vertical="center" wrapText="1"/>
    </xf>
    <xf numFmtId="0" fontId="36" fillId="3" borderId="12" xfId="0" applyFont="1" applyFill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5" fillId="0" borderId="1" xfId="1" applyFont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2" fontId="6" fillId="0" borderId="28" xfId="0" applyNumberFormat="1" applyFont="1" applyBorder="1" applyAlignment="1">
      <alignment horizontal="center" vertical="center" wrapText="1"/>
    </xf>
    <xf numFmtId="2" fontId="6" fillId="0" borderId="21" xfId="0" applyNumberFormat="1" applyFont="1" applyBorder="1" applyAlignment="1">
      <alignment horizontal="center" vertical="center" wrapText="1"/>
    </xf>
    <xf numFmtId="2" fontId="6" fillId="0" borderId="29" xfId="0" applyNumberFormat="1" applyFont="1" applyBorder="1" applyAlignment="1">
      <alignment horizontal="center" vertical="center" wrapText="1"/>
    </xf>
    <xf numFmtId="2" fontId="6" fillId="0" borderId="30" xfId="0" applyNumberFormat="1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0" fillId="0" borderId="2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0" borderId="33" xfId="0" applyFont="1" applyBorder="1" applyAlignment="1">
      <alignment horizontal="center" wrapText="1" shrinkToFit="1"/>
    </xf>
    <xf numFmtId="0" fontId="6" fillId="0" borderId="2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34" xfId="0" applyFont="1" applyBorder="1" applyAlignment="1">
      <alignment horizontal="center"/>
    </xf>
    <xf numFmtId="0" fontId="25" fillId="0" borderId="35" xfId="0" applyFont="1" applyBorder="1" applyAlignment="1">
      <alignment horizont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25" xfId="0" applyFont="1" applyBorder="1" applyAlignment="1">
      <alignment horizontal="left"/>
    </xf>
    <xf numFmtId="0" fontId="25" fillId="0" borderId="18" xfId="0" applyFont="1" applyBorder="1" applyAlignment="1">
      <alignment horizontal="left"/>
    </xf>
    <xf numFmtId="0" fontId="25" fillId="0" borderId="37" xfId="0" applyFont="1" applyBorder="1" applyAlignment="1">
      <alignment horizontal="left" indent="3"/>
    </xf>
    <xf numFmtId="0" fontId="25" fillId="0" borderId="32" xfId="0" applyFont="1" applyBorder="1" applyAlignment="1">
      <alignment horizontal="left" indent="3"/>
    </xf>
    <xf numFmtId="0" fontId="25" fillId="0" borderId="38" xfId="0" applyFont="1" applyBorder="1" applyAlignment="1">
      <alignment horizontal="left" indent="3"/>
    </xf>
    <xf numFmtId="0" fontId="25" fillId="0" borderId="39" xfId="0" applyFont="1" applyBorder="1" applyAlignment="1">
      <alignment horizontal="left" indent="3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horizontal="center"/>
    </xf>
    <xf numFmtId="0" fontId="25" fillId="0" borderId="34" xfId="0" applyFont="1" applyBorder="1" applyAlignment="1">
      <alignment horizontal="left"/>
    </xf>
    <xf numFmtId="0" fontId="25" fillId="0" borderId="40" xfId="0" applyFont="1" applyBorder="1" applyAlignment="1">
      <alignment horizontal="left"/>
    </xf>
    <xf numFmtId="0" fontId="25" fillId="0" borderId="41" xfId="0" applyFont="1" applyBorder="1" applyAlignment="1">
      <alignment horizontal="center" vertical="center"/>
    </xf>
    <xf numFmtId="0" fontId="25" fillId="0" borderId="6" xfId="0" applyFont="1" applyBorder="1" applyAlignment="1">
      <alignment horizontal="left"/>
    </xf>
    <xf numFmtId="0" fontId="25" fillId="0" borderId="7" xfId="0" applyFont="1" applyBorder="1" applyAlignment="1">
      <alignment horizontal="left"/>
    </xf>
    <xf numFmtId="0" fontId="25" fillId="0" borderId="0" xfId="0" applyFont="1" applyBorder="1" applyAlignment="1">
      <alignment horizontal="left" vertical="top" wrapText="1"/>
    </xf>
    <xf numFmtId="0" fontId="25" fillId="0" borderId="42" xfId="0" applyFont="1" applyBorder="1" applyAlignment="1">
      <alignment horizontal="center"/>
    </xf>
    <xf numFmtId="0" fontId="25" fillId="0" borderId="29" xfId="0" applyFont="1" applyBorder="1" applyAlignment="1">
      <alignment horizontal="center"/>
    </xf>
    <xf numFmtId="0" fontId="25" fillId="0" borderId="5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25" fillId="0" borderId="5" xfId="0" applyFont="1" applyBorder="1" applyAlignment="1">
      <alignment horizontal="left" indent="2"/>
    </xf>
    <xf numFmtId="0" fontId="25" fillId="0" borderId="1" xfId="0" applyFont="1" applyBorder="1" applyAlignment="1">
      <alignment horizontal="left" indent="2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5"/>
  <sheetViews>
    <sheetView tabSelected="1" topLeftCell="A58" zoomScale="55" zoomScaleNormal="55" workbookViewId="0">
      <selection activeCell="G67" sqref="G67"/>
    </sheetView>
  </sheetViews>
  <sheetFormatPr defaultRowHeight="11.25"/>
  <cols>
    <col min="1" max="1" width="9.28515625" style="200" customWidth="1"/>
    <col min="2" max="2" width="37.140625" style="201" customWidth="1"/>
    <col min="3" max="3" width="6.42578125" style="200" customWidth="1"/>
    <col min="4" max="4" width="9.85546875" style="202" customWidth="1"/>
    <col min="5" max="5" width="8.140625" style="202" customWidth="1"/>
    <col min="6" max="6" width="9.7109375" style="202" customWidth="1"/>
    <col min="7" max="7" width="8.85546875" style="203" customWidth="1"/>
    <col min="8" max="8" width="7" style="200" customWidth="1"/>
    <col min="9" max="16384" width="9.140625" style="200"/>
  </cols>
  <sheetData>
    <row r="1" spans="1:8" ht="24" customHeight="1"/>
    <row r="2" spans="1:8" ht="24" customHeight="1">
      <c r="H2" s="204" t="s">
        <v>772</v>
      </c>
    </row>
    <row r="3" spans="1:8" s="206" customFormat="1">
      <c r="A3" s="201" t="s">
        <v>818</v>
      </c>
      <c r="B3" s="205"/>
      <c r="D3" s="207"/>
      <c r="E3" s="207"/>
      <c r="F3" s="207"/>
      <c r="G3" s="208"/>
    </row>
    <row r="4" spans="1:8" s="206" customFormat="1">
      <c r="A4" s="201" t="s">
        <v>819</v>
      </c>
      <c r="B4" s="205"/>
      <c r="D4" s="207"/>
      <c r="E4" s="207"/>
      <c r="F4" s="207"/>
      <c r="G4" s="208"/>
    </row>
    <row r="5" spans="1:8" s="206" customFormat="1">
      <c r="A5" s="201"/>
      <c r="B5" s="205"/>
      <c r="D5" s="207"/>
      <c r="E5" s="207"/>
      <c r="F5" s="207"/>
      <c r="G5" s="208"/>
    </row>
    <row r="6" spans="1:8">
      <c r="A6" s="433" t="s">
        <v>817</v>
      </c>
      <c r="B6" s="433"/>
      <c r="C6" s="433"/>
      <c r="D6" s="433"/>
      <c r="E6" s="433"/>
      <c r="F6" s="433"/>
      <c r="G6" s="433"/>
      <c r="H6" s="433"/>
    </row>
    <row r="7" spans="1:8">
      <c r="E7" s="209"/>
      <c r="F7" s="209"/>
    </row>
    <row r="9" spans="1:8" ht="12" thickBot="1">
      <c r="H9" s="210" t="s">
        <v>358</v>
      </c>
    </row>
    <row r="10" spans="1:8" ht="44.25" customHeight="1">
      <c r="A10" s="434" t="s">
        <v>92</v>
      </c>
      <c r="B10" s="438" t="s">
        <v>0</v>
      </c>
      <c r="C10" s="438" t="s">
        <v>103</v>
      </c>
      <c r="D10" s="440" t="s">
        <v>813</v>
      </c>
      <c r="E10" s="440" t="s">
        <v>814</v>
      </c>
      <c r="F10" s="442" t="s">
        <v>815</v>
      </c>
      <c r="G10" s="443"/>
      <c r="H10" s="436" t="s">
        <v>816</v>
      </c>
    </row>
    <row r="11" spans="1:8" ht="38.25" customHeight="1">
      <c r="A11" s="435"/>
      <c r="B11" s="439"/>
      <c r="C11" s="444"/>
      <c r="D11" s="441"/>
      <c r="E11" s="441"/>
      <c r="F11" s="211" t="s">
        <v>1</v>
      </c>
      <c r="G11" s="212" t="s">
        <v>67</v>
      </c>
      <c r="H11" s="437"/>
    </row>
    <row r="12" spans="1:8" s="216" customFormat="1" ht="21" customHeight="1">
      <c r="A12" s="213">
        <v>1</v>
      </c>
      <c r="B12" s="213">
        <v>2</v>
      </c>
      <c r="C12" s="213">
        <v>3</v>
      </c>
      <c r="D12" s="214">
        <v>4</v>
      </c>
      <c r="E12" s="214">
        <v>5</v>
      </c>
      <c r="F12" s="214">
        <v>6</v>
      </c>
      <c r="G12" s="215">
        <v>7</v>
      </c>
      <c r="H12" s="213">
        <v>8</v>
      </c>
    </row>
    <row r="13" spans="1:8" s="216" customFormat="1">
      <c r="A13" s="217"/>
      <c r="B13" s="218" t="s">
        <v>274</v>
      </c>
      <c r="C13" s="217"/>
      <c r="D13" s="219"/>
      <c r="E13" s="219"/>
      <c r="F13" s="219"/>
      <c r="G13" s="220"/>
      <c r="H13" s="221"/>
    </row>
    <row r="14" spans="1:8" s="222" customFormat="1" ht="32.25">
      <c r="A14" s="217" t="s">
        <v>275</v>
      </c>
      <c r="B14" s="218" t="s">
        <v>828</v>
      </c>
      <c r="C14" s="217">
        <v>1001</v>
      </c>
      <c r="D14" s="223">
        <f>+D15+D22+D29+D32</f>
        <v>149105</v>
      </c>
      <c r="E14" s="223">
        <f t="shared" ref="E14:G14" si="0">+E15+E22+E29+E32</f>
        <v>176719</v>
      </c>
      <c r="F14" s="223">
        <f t="shared" si="0"/>
        <v>53016</v>
      </c>
      <c r="G14" s="224">
        <f t="shared" si="0"/>
        <v>38148.880000000005</v>
      </c>
      <c r="H14" s="425">
        <f>+G14/E14*100</f>
        <v>21.58731092864944</v>
      </c>
    </row>
    <row r="15" spans="1:8" s="216" customFormat="1" ht="30" customHeight="1">
      <c r="A15" s="217">
        <v>60</v>
      </c>
      <c r="B15" s="218" t="s">
        <v>276</v>
      </c>
      <c r="C15" s="217">
        <v>1002</v>
      </c>
      <c r="D15" s="223">
        <f>SUM(D16:D21)</f>
        <v>0</v>
      </c>
      <c r="E15" s="223">
        <f t="shared" ref="E15:G15" si="1">SUM(E16:E21)</f>
        <v>0</v>
      </c>
      <c r="F15" s="223">
        <f t="shared" si="1"/>
        <v>0</v>
      </c>
      <c r="G15" s="224">
        <f t="shared" si="1"/>
        <v>0</v>
      </c>
      <c r="H15" s="225"/>
    </row>
    <row r="16" spans="1:8" s="216" customFormat="1" ht="30" customHeight="1">
      <c r="A16" s="226">
        <v>600</v>
      </c>
      <c r="B16" s="218" t="s">
        <v>277</v>
      </c>
      <c r="C16" s="226">
        <v>1003</v>
      </c>
      <c r="D16" s="227"/>
      <c r="E16" s="227"/>
      <c r="F16" s="227"/>
      <c r="G16" s="228"/>
      <c r="H16" s="426"/>
    </row>
    <row r="17" spans="1:8" s="216" customFormat="1" ht="30" customHeight="1">
      <c r="A17" s="226">
        <v>601</v>
      </c>
      <c r="B17" s="218" t="s">
        <v>278</v>
      </c>
      <c r="C17" s="226">
        <v>1004</v>
      </c>
      <c r="D17" s="230"/>
      <c r="E17" s="227"/>
      <c r="F17" s="227"/>
      <c r="G17" s="228"/>
      <c r="H17" s="426"/>
    </row>
    <row r="18" spans="1:8" s="216" customFormat="1" ht="30" customHeight="1">
      <c r="A18" s="226">
        <v>602</v>
      </c>
      <c r="B18" s="218" t="s">
        <v>279</v>
      </c>
      <c r="C18" s="226">
        <v>1005</v>
      </c>
      <c r="D18" s="230"/>
      <c r="E18" s="227"/>
      <c r="F18" s="227"/>
      <c r="G18" s="228"/>
      <c r="H18" s="426"/>
    </row>
    <row r="19" spans="1:8" s="216" customFormat="1" ht="30" customHeight="1">
      <c r="A19" s="226">
        <v>603</v>
      </c>
      <c r="B19" s="218" t="s">
        <v>280</v>
      </c>
      <c r="C19" s="226">
        <v>1006</v>
      </c>
      <c r="D19" s="227"/>
      <c r="E19" s="227"/>
      <c r="F19" s="227"/>
      <c r="G19" s="228"/>
      <c r="H19" s="426"/>
    </row>
    <row r="20" spans="1:8" s="216" customFormat="1" ht="30" customHeight="1">
      <c r="A20" s="226">
        <v>604</v>
      </c>
      <c r="B20" s="218" t="s">
        <v>281</v>
      </c>
      <c r="C20" s="226">
        <v>1007</v>
      </c>
      <c r="D20" s="227"/>
      <c r="E20" s="227"/>
      <c r="F20" s="227"/>
      <c r="G20" s="228"/>
      <c r="H20" s="426"/>
    </row>
    <row r="21" spans="1:8" s="216" customFormat="1" ht="30" customHeight="1">
      <c r="A21" s="226">
        <v>605</v>
      </c>
      <c r="B21" s="218" t="s">
        <v>282</v>
      </c>
      <c r="C21" s="226">
        <v>1008</v>
      </c>
      <c r="D21" s="227"/>
      <c r="E21" s="227"/>
      <c r="F21" s="227"/>
      <c r="G21" s="228"/>
      <c r="H21" s="426"/>
    </row>
    <row r="22" spans="1:8" s="216" customFormat="1" ht="30" customHeight="1">
      <c r="A22" s="217">
        <v>61</v>
      </c>
      <c r="B22" s="218" t="s">
        <v>283</v>
      </c>
      <c r="C22" s="217">
        <v>1009</v>
      </c>
      <c r="D22" s="223">
        <f>SUM(D23:D28)</f>
        <v>600</v>
      </c>
      <c r="E22" s="223">
        <f t="shared" ref="E22:G22" si="2">SUM(E23:E28)</f>
        <v>2500</v>
      </c>
      <c r="F22" s="223">
        <f t="shared" si="2"/>
        <v>750</v>
      </c>
      <c r="G22" s="224">
        <f t="shared" si="2"/>
        <v>0</v>
      </c>
      <c r="H22" s="425">
        <f>+G22/E22*100</f>
        <v>0</v>
      </c>
    </row>
    <row r="23" spans="1:8" s="216" customFormat="1" ht="32.25">
      <c r="A23" s="226">
        <v>610</v>
      </c>
      <c r="B23" s="218" t="s">
        <v>284</v>
      </c>
      <c r="C23" s="226">
        <v>1010</v>
      </c>
      <c r="D23" s="227"/>
      <c r="E23" s="227"/>
      <c r="F23" s="227"/>
      <c r="G23" s="228"/>
      <c r="H23" s="426"/>
    </row>
    <row r="24" spans="1:8" s="216" customFormat="1" ht="30" customHeight="1">
      <c r="A24" s="226">
        <v>611</v>
      </c>
      <c r="B24" s="218" t="s">
        <v>285</v>
      </c>
      <c r="C24" s="226">
        <v>1011</v>
      </c>
      <c r="D24" s="227"/>
      <c r="E24" s="227"/>
      <c r="F24" s="227"/>
      <c r="G24" s="228"/>
      <c r="H24" s="426"/>
    </row>
    <row r="25" spans="1:8" s="216" customFormat="1" ht="30" customHeight="1">
      <c r="A25" s="226">
        <v>612</v>
      </c>
      <c r="B25" s="218" t="s">
        <v>286</v>
      </c>
      <c r="C25" s="226">
        <v>1012</v>
      </c>
      <c r="D25" s="227"/>
      <c r="E25" s="227"/>
      <c r="F25" s="227"/>
      <c r="G25" s="228"/>
      <c r="H25" s="426"/>
    </row>
    <row r="26" spans="1:8" s="216" customFormat="1" ht="30" customHeight="1">
      <c r="A26" s="226">
        <v>613</v>
      </c>
      <c r="B26" s="218" t="s">
        <v>287</v>
      </c>
      <c r="C26" s="226">
        <v>1013</v>
      </c>
      <c r="D26" s="227"/>
      <c r="E26" s="227"/>
      <c r="F26" s="227"/>
      <c r="G26" s="228"/>
      <c r="H26" s="426"/>
    </row>
    <row r="27" spans="1:8" s="216" customFormat="1" ht="30" customHeight="1">
      <c r="A27" s="226">
        <v>614</v>
      </c>
      <c r="B27" s="218" t="s">
        <v>288</v>
      </c>
      <c r="C27" s="226">
        <v>1014</v>
      </c>
      <c r="D27" s="227">
        <v>600</v>
      </c>
      <c r="E27" s="227">
        <v>2500</v>
      </c>
      <c r="F27" s="227">
        <v>750</v>
      </c>
      <c r="G27" s="228"/>
      <c r="H27" s="426"/>
    </row>
    <row r="28" spans="1:8" s="216" customFormat="1" ht="30" customHeight="1">
      <c r="A28" s="226">
        <v>615</v>
      </c>
      <c r="B28" s="218" t="s">
        <v>289</v>
      </c>
      <c r="C28" s="226">
        <v>1015</v>
      </c>
      <c r="D28" s="231"/>
      <c r="E28" s="227"/>
      <c r="F28" s="227"/>
      <c r="G28" s="228"/>
      <c r="H28" s="426"/>
    </row>
    <row r="29" spans="1:8" s="216" customFormat="1" ht="30" customHeight="1">
      <c r="A29" s="226">
        <v>64</v>
      </c>
      <c r="B29" s="218" t="s">
        <v>290</v>
      </c>
      <c r="C29" s="217">
        <v>1016</v>
      </c>
      <c r="D29" s="223">
        <f>+D30+D31</f>
        <v>0</v>
      </c>
      <c r="E29" s="223">
        <f t="shared" ref="E29:G29" si="3">+E30+E31</f>
        <v>0</v>
      </c>
      <c r="F29" s="223">
        <f t="shared" si="3"/>
        <v>0</v>
      </c>
      <c r="G29" s="224">
        <f t="shared" si="3"/>
        <v>0</v>
      </c>
      <c r="H29" s="425"/>
    </row>
    <row r="30" spans="1:8" s="216" customFormat="1" ht="30" customHeight="1">
      <c r="A30" s="226">
        <v>640</v>
      </c>
      <c r="B30" s="218" t="s">
        <v>738</v>
      </c>
      <c r="C30" s="229"/>
      <c r="D30" s="231"/>
      <c r="E30" s="227"/>
      <c r="F30" s="227"/>
      <c r="G30" s="228"/>
      <c r="H30" s="426"/>
    </row>
    <row r="31" spans="1:8" s="216" customFormat="1" ht="30" customHeight="1">
      <c r="A31" s="226">
        <v>641</v>
      </c>
      <c r="B31" s="218" t="s">
        <v>739</v>
      </c>
      <c r="C31" s="229"/>
      <c r="D31" s="231"/>
      <c r="E31" s="227"/>
      <c r="F31" s="227"/>
      <c r="G31" s="228"/>
      <c r="H31" s="426"/>
    </row>
    <row r="32" spans="1:8" s="216" customFormat="1" ht="26.25" customHeight="1">
      <c r="A32" s="226">
        <v>65</v>
      </c>
      <c r="B32" s="218" t="s">
        <v>291</v>
      </c>
      <c r="C32" s="226">
        <v>1017</v>
      </c>
      <c r="D32" s="227">
        <v>148505</v>
      </c>
      <c r="E32" s="232">
        <v>174219</v>
      </c>
      <c r="F32" s="232">
        <v>52266</v>
      </c>
      <c r="G32" s="228">
        <v>38148.880000000005</v>
      </c>
      <c r="H32" s="233">
        <f>+G32/E32*100</f>
        <v>21.897083555754541</v>
      </c>
    </row>
    <row r="33" spans="1:8" s="216" customFormat="1" ht="25.5" customHeight="1">
      <c r="A33" s="217"/>
      <c r="B33" s="218" t="s">
        <v>292</v>
      </c>
      <c r="C33" s="226">
        <v>1018</v>
      </c>
      <c r="D33" s="227"/>
      <c r="E33" s="232"/>
      <c r="F33" s="232"/>
      <c r="G33" s="228"/>
      <c r="H33" s="426"/>
    </row>
    <row r="34" spans="1:8" s="216" customFormat="1" ht="31.5">
      <c r="A34" s="217" t="s">
        <v>293</v>
      </c>
      <c r="B34" s="218" t="s">
        <v>294</v>
      </c>
      <c r="C34" s="217">
        <v>1019</v>
      </c>
      <c r="D34" s="223">
        <f>+D35-D36-D37+D38+D39+D40+D41+D43+D44+D45+D42</f>
        <v>344197</v>
      </c>
      <c r="E34" s="223">
        <f t="shared" ref="E34:G34" si="4">+E35-E36-E37+E38+E39+E40+E41+E43+E44+E45+E42</f>
        <v>361098</v>
      </c>
      <c r="F34" s="223">
        <f t="shared" si="4"/>
        <v>108329</v>
      </c>
      <c r="G34" s="224">
        <f t="shared" si="4"/>
        <v>77651.680999999997</v>
      </c>
      <c r="H34" s="425">
        <f>+G34/E34*100</f>
        <v>21.504323203119373</v>
      </c>
    </row>
    <row r="35" spans="1:8" s="216" customFormat="1">
      <c r="A35" s="226">
        <v>50</v>
      </c>
      <c r="B35" s="218" t="s">
        <v>295</v>
      </c>
      <c r="C35" s="226">
        <v>1020</v>
      </c>
      <c r="D35" s="227"/>
      <c r="E35" s="227"/>
      <c r="F35" s="227"/>
      <c r="G35" s="228"/>
      <c r="H35" s="426"/>
    </row>
    <row r="36" spans="1:8" s="216" customFormat="1" ht="21.75">
      <c r="A36" s="226">
        <v>62</v>
      </c>
      <c r="B36" s="218" t="s">
        <v>296</v>
      </c>
      <c r="C36" s="226">
        <v>1021</v>
      </c>
      <c r="D36" s="231"/>
      <c r="E36" s="227"/>
      <c r="F36" s="227"/>
      <c r="G36" s="228"/>
      <c r="H36" s="426"/>
    </row>
    <row r="37" spans="1:8" s="216" customFormat="1" ht="32.25">
      <c r="A37" s="226">
        <v>630</v>
      </c>
      <c r="B37" s="218" t="s">
        <v>297</v>
      </c>
      <c r="C37" s="217">
        <v>1022</v>
      </c>
      <c r="D37" s="231"/>
      <c r="E37" s="227"/>
      <c r="F37" s="227"/>
      <c r="G37" s="228"/>
      <c r="H37" s="426"/>
    </row>
    <row r="38" spans="1:8" s="216" customFormat="1" ht="32.25">
      <c r="A38" s="226">
        <v>631</v>
      </c>
      <c r="B38" s="218" t="s">
        <v>298</v>
      </c>
      <c r="C38" s="226">
        <v>1023</v>
      </c>
      <c r="D38" s="227"/>
      <c r="E38" s="227"/>
      <c r="F38" s="227"/>
      <c r="G38" s="228"/>
      <c r="H38" s="426"/>
    </row>
    <row r="39" spans="1:8" s="216" customFormat="1" ht="22.5">
      <c r="A39" s="226" t="s">
        <v>299</v>
      </c>
      <c r="B39" s="218" t="s">
        <v>300</v>
      </c>
      <c r="C39" s="226">
        <v>1024</v>
      </c>
      <c r="D39" s="227">
        <v>19008</v>
      </c>
      <c r="E39" s="227">
        <v>24500</v>
      </c>
      <c r="F39" s="227">
        <v>7350</v>
      </c>
      <c r="G39" s="228">
        <v>3211.9920000000002</v>
      </c>
      <c r="H39" s="233">
        <f t="shared" ref="H39:H45" si="5">+G39/E39*100</f>
        <v>13.11017142857143</v>
      </c>
    </row>
    <row r="40" spans="1:8" s="216" customFormat="1" ht="30" customHeight="1">
      <c r="A40" s="226">
        <v>513</v>
      </c>
      <c r="B40" s="218" t="s">
        <v>301</v>
      </c>
      <c r="C40" s="217">
        <v>1025</v>
      </c>
      <c r="D40" s="231">
        <v>13446</v>
      </c>
      <c r="E40" s="227">
        <v>11500</v>
      </c>
      <c r="F40" s="227">
        <v>3450</v>
      </c>
      <c r="G40" s="228">
        <v>3209.4849999999997</v>
      </c>
      <c r="H40" s="233">
        <f t="shared" si="5"/>
        <v>27.908565217391303</v>
      </c>
    </row>
    <row r="41" spans="1:8" s="216" customFormat="1" ht="30" customHeight="1">
      <c r="A41" s="226">
        <v>52</v>
      </c>
      <c r="B41" s="218" t="s">
        <v>302</v>
      </c>
      <c r="C41" s="226">
        <v>1026</v>
      </c>
      <c r="D41" s="231">
        <v>174966</v>
      </c>
      <c r="E41" s="227">
        <v>167603</v>
      </c>
      <c r="F41" s="227">
        <v>50281</v>
      </c>
      <c r="G41" s="228">
        <v>42356.963000000003</v>
      </c>
      <c r="H41" s="233">
        <f t="shared" si="5"/>
        <v>25.272198588330756</v>
      </c>
    </row>
    <row r="42" spans="1:8" s="216" customFormat="1" ht="30" customHeight="1">
      <c r="A42" s="226">
        <v>53</v>
      </c>
      <c r="B42" s="218" t="s">
        <v>303</v>
      </c>
      <c r="C42" s="226">
        <v>1027</v>
      </c>
      <c r="D42" s="227">
        <v>14357</v>
      </c>
      <c r="E42" s="227">
        <v>22327</v>
      </c>
      <c r="F42" s="227">
        <v>6698</v>
      </c>
      <c r="G42" s="228">
        <v>3626.9319999999998</v>
      </c>
      <c r="H42" s="233">
        <f t="shared" si="5"/>
        <v>16.244600707663366</v>
      </c>
    </row>
    <row r="43" spans="1:8" s="216" customFormat="1" ht="30" customHeight="1">
      <c r="A43" s="226">
        <v>540</v>
      </c>
      <c r="B43" s="218" t="s">
        <v>304</v>
      </c>
      <c r="C43" s="217">
        <v>1028</v>
      </c>
      <c r="D43" s="231">
        <v>66048</v>
      </c>
      <c r="E43" s="227">
        <v>75000</v>
      </c>
      <c r="F43" s="227">
        <v>22500</v>
      </c>
      <c r="G43" s="228">
        <v>17394.269999999997</v>
      </c>
      <c r="H43" s="233">
        <f t="shared" si="5"/>
        <v>23.192359999999994</v>
      </c>
    </row>
    <row r="44" spans="1:8" s="216" customFormat="1" ht="21.75">
      <c r="A44" s="226" t="s">
        <v>305</v>
      </c>
      <c r="B44" s="218" t="s">
        <v>306</v>
      </c>
      <c r="C44" s="226">
        <v>1029</v>
      </c>
      <c r="D44" s="231"/>
      <c r="E44" s="233">
        <v>1500</v>
      </c>
      <c r="F44" s="233">
        <v>450</v>
      </c>
      <c r="G44" s="228">
        <v>0</v>
      </c>
      <c r="H44" s="233">
        <f t="shared" si="5"/>
        <v>0</v>
      </c>
    </row>
    <row r="45" spans="1:8" ht="30" customHeight="1">
      <c r="A45" s="226">
        <v>55</v>
      </c>
      <c r="B45" s="218" t="s">
        <v>307</v>
      </c>
      <c r="C45" s="226">
        <v>1030</v>
      </c>
      <c r="D45" s="267">
        <v>56372</v>
      </c>
      <c r="E45" s="268">
        <v>58668</v>
      </c>
      <c r="F45" s="268">
        <v>17600</v>
      </c>
      <c r="G45" s="228">
        <v>7852.0390000000007</v>
      </c>
      <c r="H45" s="233">
        <f t="shared" si="5"/>
        <v>13.383853207881641</v>
      </c>
    </row>
    <row r="46" spans="1:8" ht="30" customHeight="1">
      <c r="A46" s="217"/>
      <c r="B46" s="218" t="s">
        <v>308</v>
      </c>
      <c r="C46" s="217">
        <v>1031</v>
      </c>
      <c r="D46" s="267"/>
      <c r="E46" s="268"/>
      <c r="F46" s="268"/>
      <c r="G46" s="270"/>
      <c r="H46" s="233"/>
    </row>
    <row r="47" spans="1:8">
      <c r="A47" s="217"/>
      <c r="B47" s="218" t="s">
        <v>309</v>
      </c>
      <c r="C47" s="226">
        <v>1032</v>
      </c>
      <c r="D47" s="427">
        <f>+D34-D14</f>
        <v>195092</v>
      </c>
      <c r="E47" s="427">
        <f t="shared" ref="E47:G47" si="6">+E34-E14</f>
        <v>184379</v>
      </c>
      <c r="F47" s="427">
        <f t="shared" ref="F47" si="7">+F34-F14</f>
        <v>55313</v>
      </c>
      <c r="G47" s="428">
        <f t="shared" si="6"/>
        <v>39502.800999999992</v>
      </c>
      <c r="H47" s="425">
        <f>+G47/E47*100</f>
        <v>21.424783191144321</v>
      </c>
    </row>
    <row r="48" spans="1:8" ht="21.75">
      <c r="A48" s="217">
        <v>66</v>
      </c>
      <c r="B48" s="218" t="s">
        <v>310</v>
      </c>
      <c r="C48" s="226">
        <v>1033</v>
      </c>
      <c r="D48" s="427">
        <f>+D49+D54+D55</f>
        <v>78964</v>
      </c>
      <c r="E48" s="427">
        <f>+E49+E54+E55</f>
        <v>55000</v>
      </c>
      <c r="F48" s="427">
        <f t="shared" ref="F48" si="8">+F49+F54+F55</f>
        <v>16500</v>
      </c>
      <c r="G48" s="428">
        <f>+G49+G54+G55</f>
        <v>9530.4239999999991</v>
      </c>
      <c r="H48" s="425">
        <f>+G48/E48*100</f>
        <v>17.328043636363635</v>
      </c>
    </row>
    <row r="49" spans="1:8" ht="30" customHeight="1">
      <c r="A49" s="217" t="s">
        <v>311</v>
      </c>
      <c r="B49" s="218" t="s">
        <v>312</v>
      </c>
      <c r="C49" s="217">
        <v>1034</v>
      </c>
      <c r="D49" s="427">
        <f>+D50+D51+D52+D53</f>
        <v>0</v>
      </c>
      <c r="E49" s="427">
        <f t="shared" ref="E49:G49" si="9">+E50+E51+E52+E53</f>
        <v>0</v>
      </c>
      <c r="F49" s="427">
        <f t="shared" ref="F49" si="10">+F50+F51+F52+F53</f>
        <v>0</v>
      </c>
      <c r="G49" s="428">
        <f t="shared" si="9"/>
        <v>0</v>
      </c>
      <c r="H49" s="425"/>
    </row>
    <row r="50" spans="1:8" ht="30" customHeight="1">
      <c r="A50" s="226">
        <v>660</v>
      </c>
      <c r="B50" s="218" t="s">
        <v>313</v>
      </c>
      <c r="C50" s="226">
        <v>1035</v>
      </c>
      <c r="D50" s="267"/>
      <c r="E50" s="267"/>
      <c r="F50" s="267"/>
      <c r="G50" s="270"/>
      <c r="H50" s="233"/>
    </row>
    <row r="51" spans="1:8" ht="15.6" customHeight="1">
      <c r="A51" s="226">
        <v>661</v>
      </c>
      <c r="B51" s="218" t="s">
        <v>314</v>
      </c>
      <c r="C51" s="226">
        <v>1036</v>
      </c>
      <c r="D51" s="267"/>
      <c r="E51" s="267"/>
      <c r="F51" s="267"/>
      <c r="G51" s="270"/>
      <c r="H51" s="233"/>
    </row>
    <row r="52" spans="1:8" ht="21.75">
      <c r="A52" s="226">
        <v>665</v>
      </c>
      <c r="B52" s="218" t="s">
        <v>315</v>
      </c>
      <c r="C52" s="217">
        <v>1037</v>
      </c>
      <c r="D52" s="267"/>
      <c r="E52" s="267"/>
      <c r="F52" s="267"/>
      <c r="G52" s="270"/>
      <c r="H52" s="233"/>
    </row>
    <row r="53" spans="1:8">
      <c r="A53" s="226">
        <v>669</v>
      </c>
      <c r="B53" s="218" t="s">
        <v>316</v>
      </c>
      <c r="C53" s="226">
        <v>1038</v>
      </c>
      <c r="D53" s="267"/>
      <c r="E53" s="267"/>
      <c r="F53" s="267"/>
      <c r="G53" s="270"/>
      <c r="H53" s="233"/>
    </row>
    <row r="54" spans="1:8" ht="21.75">
      <c r="A54" s="217">
        <v>662</v>
      </c>
      <c r="B54" s="218" t="s">
        <v>317</v>
      </c>
      <c r="C54" s="226">
        <v>1039</v>
      </c>
      <c r="D54" s="267">
        <v>74392</v>
      </c>
      <c r="E54" s="267">
        <v>55000</v>
      </c>
      <c r="F54" s="267">
        <v>16500</v>
      </c>
      <c r="G54" s="270">
        <v>9530.4239999999991</v>
      </c>
      <c r="H54" s="233">
        <f>+G54/E54*100</f>
        <v>17.328043636363635</v>
      </c>
    </row>
    <row r="55" spans="1:8" ht="32.25">
      <c r="A55" s="217" t="s">
        <v>318</v>
      </c>
      <c r="B55" s="218" t="s">
        <v>319</v>
      </c>
      <c r="C55" s="217">
        <v>1040</v>
      </c>
      <c r="D55" s="267">
        <v>4572</v>
      </c>
      <c r="E55" s="233"/>
      <c r="F55" s="267"/>
      <c r="G55" s="228"/>
      <c r="H55" s="233"/>
    </row>
    <row r="56" spans="1:8" ht="21.75">
      <c r="A56" s="217">
        <v>56</v>
      </c>
      <c r="B56" s="218" t="s">
        <v>320</v>
      </c>
      <c r="C56" s="226">
        <v>1041</v>
      </c>
      <c r="D56" s="427">
        <f>+D57+D62+D63</f>
        <v>685</v>
      </c>
      <c r="E56" s="427">
        <f t="shared" ref="E56:G56" si="11">+E57+E62+E63</f>
        <v>100</v>
      </c>
      <c r="F56" s="427">
        <f t="shared" ref="F56" si="12">+F57+F62+F63</f>
        <v>30</v>
      </c>
      <c r="G56" s="428">
        <f t="shared" si="11"/>
        <v>6</v>
      </c>
      <c r="H56" s="425">
        <f>+G56/E56*100</f>
        <v>6</v>
      </c>
    </row>
    <row r="57" spans="1:8" ht="42.75">
      <c r="A57" s="217" t="s">
        <v>321</v>
      </c>
      <c r="B57" s="218" t="s">
        <v>322</v>
      </c>
      <c r="C57" s="226">
        <v>1042</v>
      </c>
      <c r="D57" s="427">
        <f>+D58+D59+D60+D61</f>
        <v>0</v>
      </c>
      <c r="E57" s="427">
        <f t="shared" ref="E57:G57" si="13">+E58+E59+E60+E61</f>
        <v>0</v>
      </c>
      <c r="F57" s="427">
        <f t="shared" ref="F57" si="14">+F58+F59+F60+F61</f>
        <v>0</v>
      </c>
      <c r="G57" s="428">
        <f t="shared" si="13"/>
        <v>0</v>
      </c>
      <c r="H57" s="425"/>
    </row>
    <row r="58" spans="1:8" ht="21.75">
      <c r="A58" s="226">
        <v>560</v>
      </c>
      <c r="B58" s="218" t="s">
        <v>323</v>
      </c>
      <c r="C58" s="217">
        <v>1043</v>
      </c>
      <c r="D58" s="267"/>
      <c r="E58" s="267"/>
      <c r="F58" s="267"/>
      <c r="G58" s="270"/>
      <c r="H58" s="233"/>
    </row>
    <row r="59" spans="1:8" ht="21.75">
      <c r="A59" s="226">
        <v>561</v>
      </c>
      <c r="B59" s="218" t="s">
        <v>324</v>
      </c>
      <c r="C59" s="226">
        <v>1044</v>
      </c>
      <c r="D59" s="267"/>
      <c r="E59" s="267"/>
      <c r="F59" s="267"/>
      <c r="G59" s="270"/>
      <c r="H59" s="233"/>
    </row>
    <row r="60" spans="1:8" ht="21.75">
      <c r="A60" s="226">
        <v>565</v>
      </c>
      <c r="B60" s="218" t="s">
        <v>325</v>
      </c>
      <c r="C60" s="226">
        <v>1045</v>
      </c>
      <c r="D60" s="267"/>
      <c r="E60" s="267"/>
      <c r="F60" s="267"/>
      <c r="G60" s="270"/>
      <c r="H60" s="233"/>
    </row>
    <row r="61" spans="1:8">
      <c r="A61" s="226" t="s">
        <v>326</v>
      </c>
      <c r="B61" s="218" t="s">
        <v>327</v>
      </c>
      <c r="C61" s="217">
        <v>1046</v>
      </c>
      <c r="D61" s="267"/>
      <c r="E61" s="267"/>
      <c r="F61" s="267"/>
      <c r="G61" s="270"/>
      <c r="H61" s="233"/>
    </row>
    <row r="62" spans="1:8" ht="21.75">
      <c r="A62" s="226">
        <v>562</v>
      </c>
      <c r="B62" s="218" t="s">
        <v>328</v>
      </c>
      <c r="C62" s="226">
        <v>1047</v>
      </c>
      <c r="D62" s="267">
        <v>674</v>
      </c>
      <c r="E62" s="267">
        <v>100</v>
      </c>
      <c r="F62" s="267">
        <v>30</v>
      </c>
      <c r="G62" s="228">
        <v>6</v>
      </c>
      <c r="H62" s="233">
        <f>+G62/E62*100</f>
        <v>6</v>
      </c>
    </row>
    <row r="63" spans="1:8" ht="32.25">
      <c r="A63" s="217" t="s">
        <v>329</v>
      </c>
      <c r="B63" s="218" t="s">
        <v>330</v>
      </c>
      <c r="C63" s="226">
        <v>1048</v>
      </c>
      <c r="D63" s="267">
        <v>11</v>
      </c>
      <c r="E63" s="267"/>
      <c r="F63" s="267"/>
      <c r="G63" s="270"/>
      <c r="H63" s="233"/>
    </row>
    <row r="64" spans="1:8" ht="21.75">
      <c r="A64" s="217"/>
      <c r="B64" s="218" t="s">
        <v>331</v>
      </c>
      <c r="C64" s="217">
        <v>1049</v>
      </c>
      <c r="D64" s="427">
        <f>+D48-D56</f>
        <v>78279</v>
      </c>
      <c r="E64" s="427">
        <f t="shared" ref="E64:G64" si="15">+E48-E56</f>
        <v>54900</v>
      </c>
      <c r="F64" s="427">
        <f t="shared" si="15"/>
        <v>16470</v>
      </c>
      <c r="G64" s="428">
        <f t="shared" si="15"/>
        <v>9524.4239999999991</v>
      </c>
      <c r="H64" s="425">
        <f>+G64/E64*100</f>
        <v>17.348677595628416</v>
      </c>
    </row>
    <row r="65" spans="1:8" ht="21.75">
      <c r="A65" s="217"/>
      <c r="B65" s="218" t="s">
        <v>332</v>
      </c>
      <c r="C65" s="226">
        <v>1050</v>
      </c>
      <c r="D65" s="267"/>
      <c r="E65" s="267"/>
      <c r="F65" s="267"/>
      <c r="G65" s="270"/>
      <c r="H65" s="233"/>
    </row>
    <row r="66" spans="1:8" ht="42.75">
      <c r="A66" s="226" t="s">
        <v>333</v>
      </c>
      <c r="B66" s="218" t="s">
        <v>334</v>
      </c>
      <c r="C66" s="226">
        <v>1051</v>
      </c>
      <c r="D66" s="267">
        <v>357</v>
      </c>
      <c r="E66" s="267">
        <v>570</v>
      </c>
      <c r="F66" s="267">
        <v>171</v>
      </c>
      <c r="G66" s="270">
        <v>110.922</v>
      </c>
      <c r="H66" s="233">
        <f>+G66/E66*100</f>
        <v>19.46</v>
      </c>
    </row>
    <row r="67" spans="1:8" ht="42.75">
      <c r="A67" s="226" t="s">
        <v>335</v>
      </c>
      <c r="B67" s="218" t="s">
        <v>336</v>
      </c>
      <c r="C67" s="217">
        <v>1052</v>
      </c>
      <c r="D67" s="267">
        <v>84038</v>
      </c>
      <c r="E67" s="267">
        <v>7000</v>
      </c>
      <c r="F67" s="267">
        <v>2100</v>
      </c>
      <c r="G67" s="270">
        <v>1578.501</v>
      </c>
      <c r="H67" s="233">
        <f>+G67/E67*100</f>
        <v>22.550014285714283</v>
      </c>
    </row>
    <row r="68" spans="1:8" ht="29.25" customHeight="1">
      <c r="A68" s="226" t="s">
        <v>337</v>
      </c>
      <c r="B68" s="218" t="s">
        <v>338</v>
      </c>
      <c r="C68" s="226">
        <v>1053</v>
      </c>
      <c r="D68" s="267">
        <v>445418</v>
      </c>
      <c r="E68" s="267">
        <v>20</v>
      </c>
      <c r="F68" s="267">
        <v>6</v>
      </c>
      <c r="G68" s="270">
        <v>472.82999999999993</v>
      </c>
      <c r="H68" s="233">
        <f>+G68/E68*100</f>
        <v>2364.1499999999996</v>
      </c>
    </row>
    <row r="69" spans="1:8" ht="30" customHeight="1">
      <c r="A69" s="226" t="s">
        <v>339</v>
      </c>
      <c r="B69" s="218" t="s">
        <v>340</v>
      </c>
      <c r="C69" s="226">
        <v>1054</v>
      </c>
      <c r="D69" s="267">
        <v>398838</v>
      </c>
      <c r="E69" s="267">
        <v>400</v>
      </c>
      <c r="F69" s="267">
        <v>120</v>
      </c>
      <c r="G69" s="270">
        <v>-8.3000000000083674E-2</v>
      </c>
      <c r="H69" s="233">
        <f>+G69/E69*100</f>
        <v>-2.0750000000020918E-2</v>
      </c>
    </row>
    <row r="70" spans="1:8" ht="42.75">
      <c r="A70" s="217"/>
      <c r="B70" s="218" t="s">
        <v>341</v>
      </c>
      <c r="C70" s="217">
        <v>1055</v>
      </c>
      <c r="D70" s="267"/>
      <c r="E70" s="267"/>
      <c r="F70" s="267"/>
      <c r="G70" s="270"/>
      <c r="H70" s="233"/>
    </row>
    <row r="71" spans="1:8" ht="42.75">
      <c r="A71" s="217"/>
      <c r="B71" s="218" t="s">
        <v>342</v>
      </c>
      <c r="C71" s="226">
        <v>1056</v>
      </c>
      <c r="D71" s="427">
        <f>+D47-D46+D65-D64+D67-D66+D69-D68</f>
        <v>153914</v>
      </c>
      <c r="E71" s="427">
        <f t="shared" ref="E71:G71" si="16">+E47-E46+E65-E64+E67-E66+E69-E68</f>
        <v>136289</v>
      </c>
      <c r="F71" s="427">
        <f>+F47-F46+F65-F64+F67-F66+F69-F68+1</f>
        <v>40887</v>
      </c>
      <c r="G71" s="428">
        <f t="shared" si="16"/>
        <v>30973.042999999998</v>
      </c>
      <c r="H71" s="425">
        <f>+G71/E71*100</f>
        <v>22.726003565951764</v>
      </c>
    </row>
    <row r="72" spans="1:8" ht="53.25">
      <c r="A72" s="217" t="s">
        <v>215</v>
      </c>
      <c r="B72" s="218" t="s">
        <v>343</v>
      </c>
      <c r="C72" s="226">
        <v>1057</v>
      </c>
      <c r="D72" s="267"/>
      <c r="E72" s="267"/>
      <c r="F72" s="267"/>
      <c r="G72" s="270">
        <v>101</v>
      </c>
      <c r="H72" s="233"/>
    </row>
    <row r="73" spans="1:8" ht="53.25">
      <c r="A73" s="226" t="s">
        <v>216</v>
      </c>
      <c r="B73" s="218" t="s">
        <v>344</v>
      </c>
      <c r="C73" s="217">
        <v>1058</v>
      </c>
      <c r="D73" s="267">
        <v>2052</v>
      </c>
      <c r="E73" s="267"/>
      <c r="F73" s="267"/>
      <c r="G73" s="270"/>
      <c r="H73" s="233"/>
    </row>
    <row r="74" spans="1:8" ht="21.75">
      <c r="A74" s="217"/>
      <c r="B74" s="218" t="s">
        <v>345</v>
      </c>
      <c r="C74" s="226">
        <v>1059</v>
      </c>
      <c r="D74" s="267"/>
      <c r="E74" s="267"/>
      <c r="F74" s="267"/>
      <c r="G74" s="270"/>
      <c r="H74" s="233"/>
    </row>
    <row r="75" spans="1:8" ht="21.75">
      <c r="A75" s="235"/>
      <c r="B75" s="236" t="s">
        <v>346</v>
      </c>
      <c r="C75" s="226">
        <v>1060</v>
      </c>
      <c r="D75" s="427">
        <f>+D71-D70+D73-D72</f>
        <v>155966</v>
      </c>
      <c r="E75" s="427">
        <f t="shared" ref="E75:G75" si="17">+E71-E70+E73-E72</f>
        <v>136289</v>
      </c>
      <c r="F75" s="427">
        <f t="shared" si="17"/>
        <v>40887</v>
      </c>
      <c r="G75" s="428">
        <f t="shared" si="17"/>
        <v>30872.042999999998</v>
      </c>
      <c r="H75" s="425">
        <f>+G75/E75*100</f>
        <v>22.65189633792896</v>
      </c>
    </row>
    <row r="76" spans="1:8">
      <c r="A76" s="226"/>
      <c r="B76" s="236" t="s">
        <v>347</v>
      </c>
      <c r="C76" s="217">
        <v>1061</v>
      </c>
      <c r="D76" s="267"/>
      <c r="E76" s="267"/>
      <c r="F76" s="267"/>
      <c r="G76" s="270"/>
      <c r="H76" s="233"/>
    </row>
    <row r="77" spans="1:8">
      <c r="A77" s="217">
        <v>721</v>
      </c>
      <c r="B77" s="236" t="s">
        <v>348</v>
      </c>
      <c r="C77" s="226">
        <v>1062</v>
      </c>
      <c r="D77" s="267"/>
      <c r="E77" s="267"/>
      <c r="F77" s="267"/>
      <c r="G77" s="270"/>
      <c r="H77" s="233"/>
    </row>
    <row r="78" spans="1:8" ht="21.75">
      <c r="A78" s="226" t="s">
        <v>349</v>
      </c>
      <c r="B78" s="236" t="s">
        <v>350</v>
      </c>
      <c r="C78" s="226">
        <v>1063</v>
      </c>
      <c r="D78" s="267"/>
      <c r="E78" s="267"/>
      <c r="F78" s="267"/>
      <c r="G78" s="270"/>
      <c r="H78" s="233"/>
    </row>
    <row r="79" spans="1:8" ht="21.75">
      <c r="A79" s="226" t="s">
        <v>349</v>
      </c>
      <c r="B79" s="236" t="s">
        <v>351</v>
      </c>
      <c r="C79" s="217">
        <v>1064</v>
      </c>
      <c r="D79" s="267">
        <v>80785</v>
      </c>
      <c r="E79" s="267"/>
      <c r="F79" s="267"/>
      <c r="G79" s="270"/>
      <c r="H79" s="233"/>
    </row>
    <row r="80" spans="1:8" ht="21.75">
      <c r="A80" s="226">
        <v>723</v>
      </c>
      <c r="B80" s="236" t="s">
        <v>352</v>
      </c>
      <c r="C80" s="226">
        <v>1065</v>
      </c>
      <c r="D80" s="267"/>
      <c r="E80" s="267"/>
      <c r="F80" s="267"/>
      <c r="G80" s="270"/>
      <c r="H80" s="233"/>
    </row>
    <row r="81" spans="1:8" ht="21.75">
      <c r="A81" s="217"/>
      <c r="B81" s="236" t="s">
        <v>353</v>
      </c>
      <c r="C81" s="226">
        <v>1066</v>
      </c>
      <c r="D81" s="267"/>
      <c r="E81" s="267"/>
      <c r="F81" s="267"/>
      <c r="G81" s="270"/>
      <c r="H81" s="233"/>
    </row>
    <row r="82" spans="1:8" ht="21.75">
      <c r="A82" s="235"/>
      <c r="B82" s="236" t="s">
        <v>354</v>
      </c>
      <c r="C82" s="217">
        <v>1067</v>
      </c>
      <c r="D82" s="427">
        <f>+D75-D74+D77+D78-D79</f>
        <v>75181</v>
      </c>
      <c r="E82" s="427">
        <f t="shared" ref="E82:G82" si="18">+E75-E74+E77+E78-E79</f>
        <v>136289</v>
      </c>
      <c r="F82" s="427">
        <f t="shared" si="18"/>
        <v>40887</v>
      </c>
      <c r="G82" s="428">
        <f t="shared" si="18"/>
        <v>30872.042999999998</v>
      </c>
      <c r="H82" s="425">
        <f>+G82/E82*100</f>
        <v>22.65189633792896</v>
      </c>
    </row>
    <row r="83" spans="1:8" ht="21.75">
      <c r="A83" s="235"/>
      <c r="B83" s="236" t="s">
        <v>355</v>
      </c>
      <c r="C83" s="226">
        <v>1068</v>
      </c>
      <c r="D83" s="267"/>
      <c r="E83" s="267"/>
      <c r="F83" s="267"/>
      <c r="G83" s="270"/>
      <c r="H83" s="233"/>
    </row>
    <row r="84" spans="1:8" ht="21.75">
      <c r="A84" s="235"/>
      <c r="B84" s="236" t="s">
        <v>356</v>
      </c>
      <c r="C84" s="226">
        <v>1069</v>
      </c>
      <c r="D84" s="267"/>
      <c r="E84" s="267"/>
      <c r="F84" s="267"/>
      <c r="G84" s="270"/>
      <c r="H84" s="233"/>
    </row>
    <row r="85" spans="1:8">
      <c r="A85" s="235"/>
      <c r="B85" s="236" t="s">
        <v>357</v>
      </c>
      <c r="C85" s="217">
        <v>1070</v>
      </c>
      <c r="D85" s="267"/>
      <c r="E85" s="267"/>
      <c r="F85" s="267"/>
      <c r="G85" s="270"/>
      <c r="H85" s="233"/>
    </row>
    <row r="86" spans="1:8">
      <c r="A86" s="235"/>
      <c r="B86" s="236" t="s">
        <v>217</v>
      </c>
      <c r="C86" s="226">
        <v>1071</v>
      </c>
      <c r="D86" s="267"/>
      <c r="E86" s="267"/>
      <c r="F86" s="267"/>
      <c r="G86" s="270"/>
      <c r="H86" s="233"/>
    </row>
    <row r="87" spans="1:8">
      <c r="A87" s="235"/>
      <c r="B87" s="236" t="s">
        <v>218</v>
      </c>
      <c r="C87" s="226">
        <v>1072</v>
      </c>
      <c r="D87" s="267"/>
      <c r="E87" s="267"/>
      <c r="F87" s="267"/>
      <c r="G87" s="270"/>
      <c r="H87" s="233"/>
    </row>
    <row r="88" spans="1:8">
      <c r="C88" s="237"/>
    </row>
    <row r="89" spans="1:8">
      <c r="A89" s="200" t="s">
        <v>820</v>
      </c>
      <c r="C89" s="238"/>
      <c r="E89" s="239"/>
      <c r="F89" s="202" t="s">
        <v>812</v>
      </c>
      <c r="G89" s="240"/>
    </row>
    <row r="90" spans="1:8">
      <c r="C90" s="241" t="s">
        <v>75</v>
      </c>
    </row>
    <row r="95" spans="1:8">
      <c r="H95" s="242"/>
    </row>
  </sheetData>
  <mergeCells count="8">
    <mergeCell ref="A6:H6"/>
    <mergeCell ref="A10:A11"/>
    <mergeCell ref="H10:H11"/>
    <mergeCell ref="B10:B11"/>
    <mergeCell ref="E10:E11"/>
    <mergeCell ref="F10:G10"/>
    <mergeCell ref="D10:D11"/>
    <mergeCell ref="C10:C11"/>
  </mergeCells>
  <phoneticPr fontId="3" type="noConversion"/>
  <pageMargins left="0.5" right="0.25" top="0.25" bottom="0.25" header="0.3" footer="0.3"/>
  <pageSetup paperSize="9" fitToHeight="0" orientation="portrait" horizontalDpi="4294967294" vertic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2"/>
  <sheetViews>
    <sheetView topLeftCell="A4" zoomScale="75" zoomScaleNormal="75" workbookViewId="0">
      <selection activeCell="D13" sqref="D13"/>
    </sheetView>
  </sheetViews>
  <sheetFormatPr defaultRowHeight="15.75"/>
  <cols>
    <col min="1" max="1" width="9.140625" style="21"/>
    <col min="2" max="2" width="31.7109375" style="21" customWidth="1"/>
    <col min="3" max="3" width="28.28515625" style="21" bestFit="1" customWidth="1"/>
    <col min="4" max="4" width="12.85546875" style="21" customWidth="1"/>
    <col min="5" max="5" width="16.7109375" style="21" customWidth="1"/>
    <col min="6" max="6" width="19.42578125" style="21" customWidth="1"/>
    <col min="7" max="8" width="27.28515625" style="21" customWidth="1"/>
    <col min="9" max="9" width="13.85546875" style="21" customWidth="1"/>
    <col min="10" max="10" width="14" style="21" customWidth="1"/>
    <col min="11" max="13" width="13.85546875" style="21" customWidth="1"/>
    <col min="14" max="21" width="12.28515625" style="21" customWidth="1"/>
    <col min="22" max="16384" width="9.140625" style="21"/>
  </cols>
  <sheetData>
    <row r="2" spans="1:21">
      <c r="U2" s="15" t="s">
        <v>765</v>
      </c>
    </row>
    <row r="4" spans="1:21">
      <c r="B4" s="1" t="s">
        <v>818</v>
      </c>
    </row>
    <row r="5" spans="1:21">
      <c r="B5" s="1" t="s">
        <v>819</v>
      </c>
    </row>
    <row r="6" spans="1:21">
      <c r="B6" s="11" t="s">
        <v>272</v>
      </c>
    </row>
    <row r="7" spans="1:21">
      <c r="A7" s="11"/>
    </row>
    <row r="8" spans="1:21">
      <c r="A8" s="11"/>
      <c r="B8" s="458" t="s">
        <v>74</v>
      </c>
      <c r="C8" s="458"/>
      <c r="D8" s="458"/>
      <c r="E8" s="458"/>
      <c r="F8" s="458"/>
      <c r="G8" s="458"/>
      <c r="H8" s="458"/>
      <c r="I8" s="458"/>
      <c r="J8" s="458"/>
      <c r="K8" s="458"/>
      <c r="L8" s="458"/>
      <c r="M8" s="458"/>
      <c r="N8" s="458"/>
      <c r="O8" s="458"/>
      <c r="P8" s="458"/>
      <c r="Q8" s="458"/>
      <c r="R8" s="458"/>
      <c r="S8" s="458"/>
      <c r="T8" s="458"/>
      <c r="U8" s="458"/>
    </row>
    <row r="9" spans="1:21"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21" ht="38.25" customHeight="1">
      <c r="B10" s="521" t="s">
        <v>39</v>
      </c>
      <c r="C10" s="522" t="s">
        <v>40</v>
      </c>
      <c r="D10" s="524" t="s">
        <v>41</v>
      </c>
      <c r="E10" s="525" t="s">
        <v>743</v>
      </c>
      <c r="F10" s="525" t="s">
        <v>792</v>
      </c>
      <c r="G10" s="525" t="s">
        <v>90</v>
      </c>
      <c r="H10" s="525" t="s">
        <v>91</v>
      </c>
      <c r="I10" s="525" t="s">
        <v>42</v>
      </c>
      <c r="J10" s="525" t="s">
        <v>43</v>
      </c>
      <c r="K10" s="525" t="s">
        <v>44</v>
      </c>
      <c r="L10" s="525" t="s">
        <v>45</v>
      </c>
      <c r="M10" s="525" t="s">
        <v>46</v>
      </c>
      <c r="N10" s="527" t="s">
        <v>79</v>
      </c>
      <c r="O10" s="528"/>
      <c r="P10" s="528"/>
      <c r="Q10" s="528"/>
      <c r="R10" s="528"/>
      <c r="S10" s="528"/>
      <c r="T10" s="528"/>
      <c r="U10" s="529"/>
    </row>
    <row r="11" spans="1:21" ht="48.75" customHeight="1">
      <c r="B11" s="521"/>
      <c r="C11" s="523"/>
      <c r="D11" s="524"/>
      <c r="E11" s="526"/>
      <c r="F11" s="526"/>
      <c r="G11" s="526"/>
      <c r="H11" s="526"/>
      <c r="I11" s="526"/>
      <c r="J11" s="526"/>
      <c r="K11" s="526"/>
      <c r="L11" s="526"/>
      <c r="M11" s="526"/>
      <c r="N11" s="19" t="s">
        <v>47</v>
      </c>
      <c r="O11" s="19" t="s">
        <v>48</v>
      </c>
      <c r="P11" s="19" t="s">
        <v>49</v>
      </c>
      <c r="Q11" s="19" t="s">
        <v>50</v>
      </c>
      <c r="R11" s="19" t="s">
        <v>51</v>
      </c>
      <c r="S11" s="19" t="s">
        <v>52</v>
      </c>
      <c r="T11" s="19" t="s">
        <v>53</v>
      </c>
      <c r="U11" s="19" t="s">
        <v>54</v>
      </c>
    </row>
    <row r="12" spans="1:21">
      <c r="B12" s="25" t="s">
        <v>78</v>
      </c>
      <c r="C12" s="25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</row>
    <row r="13" spans="1:21">
      <c r="B13" s="24" t="s">
        <v>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</row>
    <row r="14" spans="1:21">
      <c r="B14" s="24" t="s">
        <v>2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</row>
    <row r="15" spans="1:21">
      <c r="B15" s="24" t="s">
        <v>2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</row>
    <row r="16" spans="1:21">
      <c r="B16" s="24" t="s">
        <v>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2:21">
      <c r="B17" s="24" t="s">
        <v>2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</row>
    <row r="18" spans="2:21">
      <c r="B18" s="25" t="s">
        <v>55</v>
      </c>
      <c r="C18" s="25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</row>
    <row r="19" spans="2:21">
      <c r="B19" s="24" t="s">
        <v>2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</row>
    <row r="20" spans="2:21">
      <c r="B20" s="24" t="s">
        <v>2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</row>
    <row r="21" spans="2:21">
      <c r="B21" s="24" t="s">
        <v>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</row>
    <row r="22" spans="2:21">
      <c r="B22" s="24" t="s">
        <v>2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2:21">
      <c r="B23" s="24" t="s">
        <v>2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2:21">
      <c r="B24" s="25" t="s">
        <v>3</v>
      </c>
      <c r="C24" s="25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2:21">
      <c r="B25" s="26" t="s">
        <v>56</v>
      </c>
      <c r="C25" s="25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2:21">
      <c r="B26" s="28" t="s">
        <v>57</v>
      </c>
      <c r="C26" s="29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8" spans="2:21">
      <c r="B28" s="92" t="s">
        <v>5</v>
      </c>
      <c r="C28" s="92"/>
      <c r="D28" s="11"/>
      <c r="E28" s="11"/>
      <c r="F28" s="11"/>
    </row>
    <row r="29" spans="2:21">
      <c r="B29" s="11" t="s">
        <v>273</v>
      </c>
      <c r="C29" s="11"/>
      <c r="D29" s="11"/>
      <c r="E29" s="11"/>
      <c r="F29" s="11"/>
      <c r="G29" s="11"/>
    </row>
    <row r="31" spans="2:21">
      <c r="B31" s="520" t="s">
        <v>883</v>
      </c>
      <c r="C31" s="520"/>
      <c r="E31" s="37"/>
      <c r="F31" s="37"/>
      <c r="G31" s="38" t="s">
        <v>76</v>
      </c>
      <c r="S31" s="2"/>
    </row>
    <row r="32" spans="2:21">
      <c r="D32" s="37" t="s">
        <v>75</v>
      </c>
    </row>
  </sheetData>
  <mergeCells count="15">
    <mergeCell ref="B31:C31"/>
    <mergeCell ref="B8:U8"/>
    <mergeCell ref="B10:B11"/>
    <mergeCell ref="C10:C11"/>
    <mergeCell ref="D10:D11"/>
    <mergeCell ref="G10:G11"/>
    <mergeCell ref="L10:L11"/>
    <mergeCell ref="M10:M11"/>
    <mergeCell ref="N10:U10"/>
    <mergeCell ref="H10:H11"/>
    <mergeCell ref="E10:E11"/>
    <mergeCell ref="F10:F11"/>
    <mergeCell ref="I10:I11"/>
    <mergeCell ref="J10:J11"/>
    <mergeCell ref="K10:K11"/>
  </mergeCells>
  <phoneticPr fontId="3" type="noConversion"/>
  <pageMargins left="0.25" right="0.25" top="0.75" bottom="0.75" header="0.3" footer="0.3"/>
  <pageSetup scale="39" orientation="landscape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1:L45"/>
  <sheetViews>
    <sheetView topLeftCell="A20" zoomScale="55" zoomScaleNormal="55" workbookViewId="0">
      <selection activeCell="B1" sqref="B1:H46"/>
    </sheetView>
  </sheetViews>
  <sheetFormatPr defaultRowHeight="15.75"/>
  <cols>
    <col min="1" max="1" width="9.140625" style="2"/>
    <col min="2" max="2" width="18.5703125" style="2" customWidth="1"/>
    <col min="3" max="3" width="9.7109375" style="55" customWidth="1"/>
    <col min="4" max="4" width="22.140625" style="2" customWidth="1"/>
    <col min="5" max="5" width="58.28515625" style="2" customWidth="1"/>
    <col min="6" max="6" width="24.28515625" style="2" customWidth="1"/>
    <col min="7" max="7" width="24.85546875" style="2" customWidth="1"/>
    <col min="8" max="9" width="9.140625" style="2"/>
    <col min="10" max="12" width="9.140625" style="4"/>
    <col min="13" max="16384" width="9.140625" style="2"/>
  </cols>
  <sheetData>
    <row r="1" spans="2:12" ht="20.25">
      <c r="B1" s="150"/>
      <c r="C1" s="151"/>
      <c r="D1" s="150"/>
      <c r="E1" s="150"/>
      <c r="F1" s="150"/>
      <c r="G1" s="150"/>
    </row>
    <row r="2" spans="2:12" ht="20.25">
      <c r="B2" s="150"/>
      <c r="C2" s="151"/>
      <c r="D2" s="150"/>
      <c r="E2" s="150"/>
      <c r="F2" s="150"/>
      <c r="G2" s="150"/>
      <c r="J2" s="407"/>
      <c r="K2" s="408"/>
      <c r="L2" s="408"/>
    </row>
    <row r="3" spans="2:12" ht="20.25">
      <c r="B3" s="1" t="s">
        <v>818</v>
      </c>
      <c r="C3" s="153"/>
      <c r="D3" s="154"/>
      <c r="E3" s="154"/>
      <c r="F3" s="154"/>
      <c r="G3" s="154"/>
      <c r="J3" s="68"/>
      <c r="K3" s="408"/>
      <c r="L3" s="408"/>
    </row>
    <row r="4" spans="2:12" ht="20.25">
      <c r="B4" s="1" t="s">
        <v>819</v>
      </c>
      <c r="C4" s="153"/>
      <c r="D4" s="154"/>
      <c r="E4" s="154"/>
      <c r="F4" s="154"/>
      <c r="G4" s="155" t="s">
        <v>764</v>
      </c>
      <c r="J4" s="68"/>
      <c r="K4" s="408"/>
      <c r="L4" s="408"/>
    </row>
    <row r="5" spans="2:12" ht="20.25">
      <c r="B5" s="152"/>
      <c r="C5" s="153"/>
      <c r="D5" s="154"/>
      <c r="E5" s="154"/>
      <c r="F5" s="154"/>
      <c r="G5" s="154"/>
      <c r="J5" s="68"/>
      <c r="K5" s="408"/>
      <c r="L5" s="408"/>
    </row>
    <row r="6" spans="2:12" ht="20.25">
      <c r="B6" s="152"/>
      <c r="C6" s="153"/>
      <c r="D6" s="154"/>
      <c r="E6" s="154"/>
      <c r="F6" s="154"/>
      <c r="G6" s="154"/>
      <c r="J6" s="68"/>
      <c r="K6" s="408"/>
      <c r="L6" s="408"/>
    </row>
    <row r="7" spans="2:12" ht="20.25">
      <c r="B7" s="150"/>
      <c r="C7" s="151"/>
      <c r="D7" s="150"/>
      <c r="E7" s="150"/>
      <c r="F7" s="150"/>
      <c r="G7" s="150"/>
      <c r="J7" s="68"/>
      <c r="K7" s="408"/>
      <c r="L7" s="408"/>
    </row>
    <row r="8" spans="2:12" ht="20.25">
      <c r="B8" s="530" t="s">
        <v>206</v>
      </c>
      <c r="C8" s="530"/>
      <c r="D8" s="530"/>
      <c r="E8" s="530"/>
      <c r="F8" s="530"/>
      <c r="G8" s="530"/>
      <c r="H8" s="1"/>
      <c r="I8" s="1"/>
      <c r="J8" s="68"/>
      <c r="K8" s="408"/>
      <c r="L8" s="408"/>
    </row>
    <row r="9" spans="2:12" ht="20.25">
      <c r="B9" s="150"/>
      <c r="C9" s="151"/>
      <c r="D9" s="150"/>
      <c r="E9" s="150"/>
      <c r="F9" s="150"/>
      <c r="G9" s="150"/>
      <c r="J9" s="68"/>
      <c r="K9" s="408"/>
      <c r="L9" s="408"/>
    </row>
    <row r="10" spans="2:12" ht="20.25">
      <c r="B10" s="150"/>
      <c r="C10" s="151"/>
      <c r="D10" s="150"/>
      <c r="E10" s="150"/>
      <c r="F10" s="150"/>
      <c r="G10" s="150"/>
    </row>
    <row r="11" spans="2:12" ht="20.25">
      <c r="B11" s="152"/>
      <c r="C11" s="153"/>
      <c r="D11" s="152"/>
      <c r="E11" s="152"/>
      <c r="F11" s="152"/>
      <c r="G11" s="152"/>
      <c r="H11" s="1"/>
      <c r="I11" s="1"/>
      <c r="J11" s="409"/>
      <c r="K11" s="410"/>
    </row>
    <row r="12" spans="2:12" ht="20.25">
      <c r="B12" s="150"/>
      <c r="C12" s="151"/>
      <c r="D12" s="150"/>
      <c r="E12" s="150"/>
      <c r="F12" s="150"/>
      <c r="G12" s="150"/>
      <c r="J12" s="409"/>
      <c r="K12" s="410"/>
    </row>
    <row r="13" spans="2:12" s="67" customFormat="1" ht="116.25" customHeight="1">
      <c r="B13" s="156" t="s">
        <v>207</v>
      </c>
      <c r="C13" s="157" t="s">
        <v>166</v>
      </c>
      <c r="D13" s="156" t="s">
        <v>208</v>
      </c>
      <c r="E13" s="156" t="s">
        <v>209</v>
      </c>
      <c r="F13" s="156" t="s">
        <v>210</v>
      </c>
      <c r="G13" s="156" t="s">
        <v>211</v>
      </c>
      <c r="H13" s="91"/>
      <c r="I13" s="91"/>
      <c r="J13" s="409"/>
      <c r="K13" s="410"/>
      <c r="L13" s="68"/>
    </row>
    <row r="14" spans="2:12" s="67" customFormat="1" ht="19.899999999999999" customHeight="1">
      <c r="B14" s="156">
        <v>1</v>
      </c>
      <c r="C14" s="157">
        <v>2</v>
      </c>
      <c r="D14" s="156">
        <v>3</v>
      </c>
      <c r="E14" s="156">
        <v>4</v>
      </c>
      <c r="F14" s="156">
        <v>5</v>
      </c>
      <c r="G14" s="156">
        <v>6</v>
      </c>
      <c r="H14" s="91"/>
      <c r="I14" s="91"/>
      <c r="J14" s="409"/>
      <c r="K14" s="410"/>
      <c r="L14" s="68"/>
    </row>
    <row r="15" spans="2:12" s="67" customFormat="1" ht="19.899999999999999" customHeight="1">
      <c r="B15" s="156"/>
      <c r="C15" s="157"/>
      <c r="D15" s="156"/>
      <c r="H15" s="91"/>
      <c r="I15" s="91"/>
      <c r="J15" s="409"/>
      <c r="K15" s="410"/>
      <c r="L15" s="68"/>
    </row>
    <row r="16" spans="2:12" s="67" customFormat="1" ht="19.899999999999999" customHeight="1">
      <c r="B16" s="156"/>
      <c r="C16" s="76" t="s">
        <v>514</v>
      </c>
      <c r="D16" s="400" t="s">
        <v>867</v>
      </c>
      <c r="E16" s="416" t="s">
        <v>850</v>
      </c>
      <c r="F16" s="417">
        <v>4840519.9400000004</v>
      </c>
      <c r="G16" s="417">
        <f>F16</f>
        <v>4840519.9400000004</v>
      </c>
      <c r="H16" s="91"/>
      <c r="I16" s="91"/>
      <c r="J16" s="409"/>
      <c r="K16" s="410"/>
      <c r="L16" s="68"/>
    </row>
    <row r="17" spans="2:12" s="67" customFormat="1" ht="19.899999999999999" customHeight="1">
      <c r="B17" s="156"/>
      <c r="C17" s="76" t="s">
        <v>514</v>
      </c>
      <c r="D17" s="400" t="s">
        <v>867</v>
      </c>
      <c r="E17" s="66" t="s">
        <v>851</v>
      </c>
      <c r="F17" s="417">
        <v>778627.88</v>
      </c>
      <c r="G17" s="417">
        <f t="shared" ref="G17:G23" si="0">F17</f>
        <v>778627.88</v>
      </c>
      <c r="H17" s="91"/>
      <c r="I17" s="91"/>
      <c r="J17" s="409"/>
      <c r="K17" s="410"/>
      <c r="L17" s="68"/>
    </row>
    <row r="18" spans="2:12" s="67" customFormat="1" ht="19.899999999999999" customHeight="1">
      <c r="B18" s="156"/>
      <c r="C18" s="76" t="s">
        <v>514</v>
      </c>
      <c r="D18" s="400" t="s">
        <v>867</v>
      </c>
      <c r="E18" s="66" t="s">
        <v>852</v>
      </c>
      <c r="F18" s="417">
        <v>643851.13</v>
      </c>
      <c r="G18" s="417">
        <f t="shared" si="0"/>
        <v>643851.13</v>
      </c>
      <c r="H18" s="91"/>
      <c r="I18" s="91"/>
      <c r="J18" s="409"/>
      <c r="K18" s="410"/>
      <c r="L18" s="68"/>
    </row>
    <row r="19" spans="2:12" s="67" customFormat="1" ht="19.899999999999999" customHeight="1">
      <c r="B19" s="156"/>
      <c r="C19" s="76" t="s">
        <v>514</v>
      </c>
      <c r="D19" s="400" t="s">
        <v>867</v>
      </c>
      <c r="E19" s="66" t="s">
        <v>877</v>
      </c>
      <c r="F19" s="417">
        <v>104330.33</v>
      </c>
      <c r="G19" s="417">
        <f t="shared" si="0"/>
        <v>104330.33</v>
      </c>
      <c r="H19" s="91"/>
      <c r="I19" s="91"/>
      <c r="J19" s="409"/>
      <c r="K19" s="410"/>
      <c r="L19" s="68"/>
    </row>
    <row r="20" spans="2:12" s="67" customFormat="1" ht="19.899999999999999" customHeight="1">
      <c r="B20" s="156"/>
      <c r="C20" s="76" t="s">
        <v>514</v>
      </c>
      <c r="D20" s="400" t="s">
        <v>867</v>
      </c>
      <c r="E20" s="66" t="s">
        <v>854</v>
      </c>
      <c r="F20" s="417">
        <v>151560.03</v>
      </c>
      <c r="G20" s="417">
        <f t="shared" si="0"/>
        <v>151560.03</v>
      </c>
      <c r="H20" s="91"/>
      <c r="I20" s="91"/>
      <c r="J20" s="409"/>
      <c r="K20" s="410"/>
      <c r="L20" s="68"/>
    </row>
    <row r="21" spans="2:12" s="67" customFormat="1" ht="30" customHeight="1">
      <c r="B21" s="531" t="s">
        <v>876</v>
      </c>
      <c r="C21" s="76" t="s">
        <v>514</v>
      </c>
      <c r="D21" s="400" t="s">
        <v>867</v>
      </c>
      <c r="E21" s="66" t="s">
        <v>855</v>
      </c>
      <c r="F21" s="417">
        <v>715654.22</v>
      </c>
      <c r="G21" s="417">
        <f t="shared" si="0"/>
        <v>715654.22</v>
      </c>
      <c r="J21" s="409"/>
      <c r="K21" s="410"/>
      <c r="L21" s="68"/>
    </row>
    <row r="22" spans="2:12" s="67" customFormat="1" ht="30" customHeight="1">
      <c r="B22" s="531"/>
      <c r="C22" s="76" t="s">
        <v>514</v>
      </c>
      <c r="D22" s="400" t="s">
        <v>867</v>
      </c>
      <c r="E22" s="66" t="s">
        <v>856</v>
      </c>
      <c r="F22" s="418">
        <v>4303412.95</v>
      </c>
      <c r="G22" s="417">
        <f t="shared" si="0"/>
        <v>4303412.95</v>
      </c>
      <c r="J22" s="409"/>
      <c r="K22" s="410"/>
      <c r="L22" s="68"/>
    </row>
    <row r="23" spans="2:12" s="67" customFormat="1" ht="30" customHeight="1" thickBot="1">
      <c r="B23" s="531"/>
      <c r="C23" s="76" t="s">
        <v>514</v>
      </c>
      <c r="D23" s="400" t="s">
        <v>867</v>
      </c>
      <c r="E23" s="419" t="s">
        <v>857</v>
      </c>
      <c r="F23" s="420">
        <v>1721400.14</v>
      </c>
      <c r="G23" s="417">
        <f t="shared" si="0"/>
        <v>1721400.14</v>
      </c>
      <c r="J23" s="409"/>
      <c r="K23" s="410"/>
      <c r="L23" s="68"/>
    </row>
    <row r="24" spans="2:12" s="67" customFormat="1" ht="30" customHeight="1" thickTop="1">
      <c r="B24" s="532" t="s">
        <v>848</v>
      </c>
      <c r="C24" s="76" t="s">
        <v>514</v>
      </c>
      <c r="D24" s="400" t="s">
        <v>867</v>
      </c>
      <c r="E24" s="401" t="s">
        <v>850</v>
      </c>
      <c r="F24" s="402">
        <v>9556568.4100000001</v>
      </c>
      <c r="G24" s="402">
        <f>F24</f>
        <v>9556568.4100000001</v>
      </c>
      <c r="J24" s="409"/>
      <c r="K24" s="410"/>
      <c r="L24" s="68"/>
    </row>
    <row r="25" spans="2:12" s="67" customFormat="1" ht="30" customHeight="1">
      <c r="B25" s="533"/>
      <c r="C25" s="76" t="s">
        <v>514</v>
      </c>
      <c r="D25" s="400" t="s">
        <v>867</v>
      </c>
      <c r="E25" s="400" t="s">
        <v>851</v>
      </c>
      <c r="F25" s="403">
        <v>27772.18</v>
      </c>
      <c r="G25" s="403">
        <f t="shared" ref="G25:G27" si="1">F25</f>
        <v>27772.18</v>
      </c>
      <c r="J25" s="409"/>
      <c r="K25" s="410"/>
      <c r="L25" s="68"/>
    </row>
    <row r="26" spans="2:12" s="67" customFormat="1" ht="30" customHeight="1">
      <c r="B26" s="533"/>
      <c r="C26" s="76" t="s">
        <v>514</v>
      </c>
      <c r="D26" s="400" t="s">
        <v>867</v>
      </c>
      <c r="E26" s="400" t="s">
        <v>852</v>
      </c>
      <c r="F26" s="403">
        <v>132338.04999999999</v>
      </c>
      <c r="G26" s="403">
        <f t="shared" si="1"/>
        <v>132338.04999999999</v>
      </c>
      <c r="J26" s="68"/>
      <c r="K26" s="68"/>
      <c r="L26" s="68"/>
    </row>
    <row r="27" spans="2:12" s="67" customFormat="1" ht="30" customHeight="1">
      <c r="B27" s="533"/>
      <c r="C27" s="76" t="s">
        <v>514</v>
      </c>
      <c r="D27" s="400" t="s">
        <v>867</v>
      </c>
      <c r="E27" s="400" t="s">
        <v>853</v>
      </c>
      <c r="F27" s="403">
        <v>21419.51</v>
      </c>
      <c r="G27" s="403">
        <f t="shared" si="1"/>
        <v>21419.51</v>
      </c>
      <c r="J27" s="68"/>
      <c r="K27" s="68"/>
      <c r="L27" s="68"/>
    </row>
    <row r="28" spans="2:12" s="67" customFormat="1" ht="30" customHeight="1">
      <c r="B28" s="533"/>
      <c r="C28" s="76" t="s">
        <v>514</v>
      </c>
      <c r="D28" s="400" t="s">
        <v>867</v>
      </c>
      <c r="E28" s="400" t="s">
        <v>854</v>
      </c>
      <c r="F28" s="403">
        <v>674079.92</v>
      </c>
      <c r="G28" s="403">
        <v>674079.92</v>
      </c>
      <c r="J28" s="68"/>
      <c r="K28" s="68"/>
      <c r="L28" s="68"/>
    </row>
    <row r="29" spans="2:12" s="67" customFormat="1" ht="30" customHeight="1">
      <c r="B29" s="533"/>
      <c r="C29" s="76" t="s">
        <v>514</v>
      </c>
      <c r="D29" s="400" t="s">
        <v>867</v>
      </c>
      <c r="E29" s="400" t="s">
        <v>855</v>
      </c>
      <c r="F29" s="403">
        <v>2133068</v>
      </c>
      <c r="G29" s="403">
        <f t="shared" ref="G29:G31" si="2">F29</f>
        <v>2133068</v>
      </c>
      <c r="J29" s="68"/>
      <c r="K29" s="68"/>
      <c r="L29" s="68"/>
    </row>
    <row r="30" spans="2:12" s="67" customFormat="1" ht="30" customHeight="1">
      <c r="B30" s="533"/>
      <c r="C30" s="76" t="s">
        <v>514</v>
      </c>
      <c r="D30" s="400" t="s">
        <v>867</v>
      </c>
      <c r="E30" s="400" t="s">
        <v>856</v>
      </c>
      <c r="F30" s="403">
        <v>134451.66</v>
      </c>
      <c r="G30" s="403">
        <f t="shared" si="2"/>
        <v>134451.66</v>
      </c>
      <c r="J30" s="68"/>
      <c r="K30" s="68"/>
      <c r="L30" s="68"/>
    </row>
    <row r="31" spans="2:12" s="67" customFormat="1" ht="30" customHeight="1" thickBot="1">
      <c r="B31" s="533"/>
      <c r="C31" s="76" t="s">
        <v>514</v>
      </c>
      <c r="D31" s="400" t="s">
        <v>867</v>
      </c>
      <c r="E31" s="404" t="s">
        <v>857</v>
      </c>
      <c r="F31" s="405">
        <v>1021965.06</v>
      </c>
      <c r="G31" s="406">
        <f t="shared" si="2"/>
        <v>1021965.06</v>
      </c>
      <c r="J31" s="68"/>
      <c r="K31" s="68"/>
      <c r="L31" s="68"/>
    </row>
    <row r="32" spans="2:12" s="67" customFormat="1" ht="30" customHeight="1" thickTop="1">
      <c r="B32" s="534"/>
      <c r="C32" s="76"/>
      <c r="D32" s="400"/>
      <c r="E32" s="400"/>
      <c r="F32" s="400"/>
      <c r="G32" s="400"/>
      <c r="J32" s="68"/>
      <c r="K32" s="68"/>
      <c r="L32" s="68"/>
    </row>
    <row r="33" spans="2:12" s="67" customFormat="1" ht="30" customHeight="1">
      <c r="B33" s="532" t="s">
        <v>875</v>
      </c>
      <c r="C33" s="76" t="s">
        <v>514</v>
      </c>
      <c r="D33" s="400" t="s">
        <v>867</v>
      </c>
      <c r="E33" s="398" t="s">
        <v>858</v>
      </c>
      <c r="F33" s="399">
        <v>4368734.2</v>
      </c>
      <c r="G33" s="399">
        <v>4368734.2</v>
      </c>
      <c r="J33" s="68"/>
      <c r="K33" s="68"/>
      <c r="L33" s="68"/>
    </row>
    <row r="34" spans="2:12" s="67" customFormat="1" ht="30" customHeight="1">
      <c r="B34" s="533"/>
      <c r="C34" s="76" t="s">
        <v>514</v>
      </c>
      <c r="D34" s="400" t="s">
        <v>867</v>
      </c>
      <c r="E34" s="398" t="s">
        <v>859</v>
      </c>
      <c r="F34" s="399">
        <v>1566440.92</v>
      </c>
      <c r="G34" s="399">
        <v>1566440.92</v>
      </c>
      <c r="J34" s="68"/>
      <c r="K34" s="68"/>
      <c r="L34" s="68"/>
    </row>
    <row r="35" spans="2:12" s="67" customFormat="1" ht="30" customHeight="1">
      <c r="B35" s="533"/>
      <c r="C35" s="76" t="s">
        <v>514</v>
      </c>
      <c r="D35" s="400" t="s">
        <v>867</v>
      </c>
      <c r="E35" s="398" t="s">
        <v>860</v>
      </c>
      <c r="F35" s="399">
        <v>91902.13</v>
      </c>
      <c r="G35" s="399">
        <v>91902.13</v>
      </c>
      <c r="J35" s="68"/>
      <c r="K35" s="68"/>
      <c r="L35" s="68"/>
    </row>
    <row r="36" spans="2:12" s="67" customFormat="1" ht="30" customHeight="1">
      <c r="B36" s="533"/>
      <c r="C36" s="76" t="s">
        <v>514</v>
      </c>
      <c r="D36" s="400" t="s">
        <v>867</v>
      </c>
      <c r="E36" s="398" t="s">
        <v>861</v>
      </c>
      <c r="F36" s="399">
        <v>243054.05</v>
      </c>
      <c r="G36" s="399">
        <v>243054.05</v>
      </c>
      <c r="J36" s="68"/>
      <c r="K36" s="68"/>
      <c r="L36" s="68"/>
    </row>
    <row r="37" spans="2:12" s="67" customFormat="1" ht="30" customHeight="1">
      <c r="B37" s="533"/>
      <c r="C37" s="76" t="s">
        <v>514</v>
      </c>
      <c r="D37" s="400" t="s">
        <v>867</v>
      </c>
      <c r="E37" s="398" t="s">
        <v>862</v>
      </c>
      <c r="F37" s="399">
        <v>373194.78</v>
      </c>
      <c r="G37" s="399">
        <v>373194.78</v>
      </c>
      <c r="J37" s="68"/>
      <c r="K37" s="68"/>
      <c r="L37" s="68"/>
    </row>
    <row r="38" spans="2:12" s="67" customFormat="1" ht="30" customHeight="1">
      <c r="B38" s="533"/>
      <c r="C38" s="76" t="s">
        <v>514</v>
      </c>
      <c r="D38" s="400" t="s">
        <v>867</v>
      </c>
      <c r="E38" s="398" t="s">
        <v>863</v>
      </c>
      <c r="F38" s="399">
        <v>110748.77</v>
      </c>
      <c r="G38" s="399">
        <v>110748.77</v>
      </c>
      <c r="J38" s="68"/>
      <c r="K38" s="68"/>
      <c r="L38" s="68"/>
    </row>
    <row r="39" spans="2:12" s="67" customFormat="1" ht="30" customHeight="1">
      <c r="B39" s="533"/>
      <c r="C39" s="76" t="s">
        <v>514</v>
      </c>
      <c r="D39" s="400" t="s">
        <v>867</v>
      </c>
      <c r="E39" s="398" t="s">
        <v>864</v>
      </c>
      <c r="F39" s="399">
        <v>24387.62</v>
      </c>
      <c r="G39" s="399">
        <v>24387.62</v>
      </c>
      <c r="J39" s="68"/>
      <c r="K39" s="68"/>
      <c r="L39" s="68"/>
    </row>
    <row r="40" spans="2:12" s="67" customFormat="1" ht="30" customHeight="1">
      <c r="B40" s="533"/>
      <c r="C40" s="76" t="s">
        <v>514</v>
      </c>
      <c r="D40" s="400" t="s">
        <v>867</v>
      </c>
      <c r="E40" s="398" t="s">
        <v>865</v>
      </c>
      <c r="F40" s="399">
        <v>37992.160000000003</v>
      </c>
      <c r="G40" s="399">
        <v>37992.160000000003</v>
      </c>
      <c r="J40" s="68"/>
      <c r="K40" s="68"/>
      <c r="L40" s="68"/>
    </row>
    <row r="41" spans="2:12" s="67" customFormat="1" ht="30" customHeight="1">
      <c r="B41" s="534"/>
      <c r="C41" s="76" t="s">
        <v>514</v>
      </c>
      <c r="D41" s="400" t="s">
        <v>867</v>
      </c>
      <c r="E41" s="398" t="s">
        <v>866</v>
      </c>
      <c r="F41" s="399">
        <v>141293.60999999999</v>
      </c>
      <c r="G41" s="399">
        <v>141293.60999999999</v>
      </c>
      <c r="J41" s="68"/>
      <c r="K41" s="68"/>
      <c r="L41" s="68"/>
    </row>
    <row r="42" spans="2:12" s="67" customFormat="1" ht="20.25">
      <c r="B42" s="150"/>
      <c r="C42" s="151"/>
      <c r="D42" s="150"/>
      <c r="E42" s="150"/>
      <c r="F42" s="150"/>
      <c r="G42" s="150"/>
      <c r="J42" s="68"/>
      <c r="K42" s="68"/>
      <c r="L42" s="68"/>
    </row>
    <row r="43" spans="2:12" ht="19.5" customHeight="1">
      <c r="B43" s="21" t="s">
        <v>882</v>
      </c>
      <c r="C43" s="21"/>
      <c r="D43" s="21"/>
      <c r="F43" s="480" t="s">
        <v>806</v>
      </c>
      <c r="G43" s="480"/>
      <c r="H43" s="480"/>
      <c r="I43" s="114"/>
      <c r="J43" s="411"/>
    </row>
    <row r="44" spans="2:12" ht="20.25">
      <c r="B44" s="150"/>
      <c r="C44" s="151"/>
      <c r="D44" s="150"/>
      <c r="E44" s="102" t="s">
        <v>736</v>
      </c>
      <c r="F44" s="150"/>
      <c r="G44" s="150"/>
    </row>
    <row r="45" spans="2:12" ht="20.25">
      <c r="B45" s="150"/>
      <c r="C45" s="151"/>
      <c r="D45" s="150"/>
      <c r="E45" s="150"/>
      <c r="F45" s="150"/>
      <c r="G45" s="150"/>
    </row>
  </sheetData>
  <mergeCells count="5">
    <mergeCell ref="F43:H43"/>
    <mergeCell ref="B8:G8"/>
    <mergeCell ref="B21:B23"/>
    <mergeCell ref="B24:B32"/>
    <mergeCell ref="B33:B41"/>
  </mergeCells>
  <pageMargins left="0.2" right="0.2" top="0.25" bottom="0.25" header="0.3" footer="0.3"/>
  <pageSetup scale="60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B5:J35"/>
  <sheetViews>
    <sheetView topLeftCell="A6" zoomScale="70" zoomScaleNormal="70" workbookViewId="0">
      <selection activeCell="B17" sqref="B17:I17"/>
    </sheetView>
  </sheetViews>
  <sheetFormatPr defaultRowHeight="15.75"/>
  <cols>
    <col min="1" max="1" width="9.140625" style="21"/>
    <col min="2" max="2" width="91.140625" style="21" customWidth="1"/>
    <col min="3" max="3" width="21.7109375" style="21" customWidth="1"/>
    <col min="4" max="4" width="18.5703125" style="21" bestFit="1" customWidth="1"/>
    <col min="5" max="5" width="22.42578125" style="21" bestFit="1" customWidth="1"/>
    <col min="6" max="6" width="13.7109375" style="21" customWidth="1"/>
    <col min="7" max="8" width="11.7109375" style="21" bestFit="1" customWidth="1"/>
    <col min="9" max="9" width="12.42578125" style="21" customWidth="1"/>
    <col min="10" max="16384" width="9.140625" style="21"/>
  </cols>
  <sheetData>
    <row r="5" spans="2:10">
      <c r="B5" s="1" t="s">
        <v>818</v>
      </c>
      <c r="C5" s="133"/>
      <c r="D5" s="133"/>
      <c r="E5" s="133"/>
      <c r="F5" s="133"/>
      <c r="G5" s="133"/>
      <c r="H5" s="133"/>
      <c r="I5" s="134" t="s">
        <v>763</v>
      </c>
    </row>
    <row r="6" spans="2:10">
      <c r="B6" s="1" t="s">
        <v>819</v>
      </c>
      <c r="C6" s="133"/>
      <c r="D6" s="133"/>
      <c r="E6" s="133"/>
      <c r="F6" s="133"/>
      <c r="G6" s="133"/>
      <c r="H6" s="133"/>
      <c r="I6" s="133"/>
    </row>
    <row r="7" spans="2:10">
      <c r="B7" s="133"/>
      <c r="C7" s="133"/>
      <c r="D7" s="133"/>
      <c r="E7" s="133"/>
      <c r="F7" s="133"/>
      <c r="G7" s="133"/>
      <c r="H7" s="133"/>
      <c r="I7" s="133"/>
    </row>
    <row r="8" spans="2:10">
      <c r="B8" s="535" t="s">
        <v>773</v>
      </c>
      <c r="C8" s="535"/>
      <c r="D8" s="535"/>
      <c r="E8" s="535"/>
      <c r="F8" s="133"/>
      <c r="G8" s="133"/>
      <c r="H8" s="133"/>
      <c r="I8" s="133"/>
    </row>
    <row r="9" spans="2:10" ht="16.5" thickBot="1">
      <c r="B9" s="133"/>
      <c r="C9" s="133"/>
      <c r="D9" s="133"/>
      <c r="E9" s="133"/>
      <c r="F9" s="133"/>
      <c r="G9" s="133"/>
      <c r="H9" s="133"/>
      <c r="I9" s="133"/>
    </row>
    <row r="10" spans="2:10" ht="16.5" thickBot="1">
      <c r="B10" s="536"/>
      <c r="C10" s="537"/>
      <c r="D10" s="538" t="s">
        <v>358</v>
      </c>
      <c r="E10" s="539"/>
      <c r="F10" s="539"/>
      <c r="G10" s="539"/>
      <c r="H10" s="539"/>
      <c r="I10" s="540"/>
    </row>
    <row r="11" spans="2:10" ht="19.5" customHeight="1" thickBot="1">
      <c r="B11" s="541" t="s">
        <v>801</v>
      </c>
      <c r="C11" s="542"/>
      <c r="D11" s="135" t="s">
        <v>790</v>
      </c>
      <c r="E11" s="136" t="s">
        <v>791</v>
      </c>
      <c r="F11" s="137" t="s">
        <v>849</v>
      </c>
      <c r="G11" s="137" t="s">
        <v>822</v>
      </c>
      <c r="H11" s="137" t="s">
        <v>776</v>
      </c>
      <c r="I11" s="137" t="s">
        <v>777</v>
      </c>
    </row>
    <row r="12" spans="2:10" ht="19.5" customHeight="1">
      <c r="B12" s="543" t="s">
        <v>778</v>
      </c>
      <c r="C12" s="544"/>
      <c r="D12" s="430">
        <v>3306</v>
      </c>
      <c r="E12" s="353">
        <v>297683</v>
      </c>
      <c r="F12" s="354">
        <f>51528+3607</f>
        <v>55135</v>
      </c>
      <c r="G12" s="354">
        <f>32833+2298</f>
        <v>35131</v>
      </c>
      <c r="H12" s="139"/>
      <c r="I12" s="139"/>
      <c r="J12" s="279"/>
    </row>
    <row r="13" spans="2:10" ht="19.5" customHeight="1">
      <c r="B13" s="543" t="s">
        <v>779</v>
      </c>
      <c r="C13" s="544"/>
      <c r="D13" s="140"/>
      <c r="E13" s="141"/>
      <c r="F13" s="142"/>
      <c r="G13" s="142"/>
      <c r="H13" s="142"/>
      <c r="I13" s="142"/>
    </row>
    <row r="14" spans="2:10" ht="19.5" customHeight="1">
      <c r="B14" s="543" t="s">
        <v>802</v>
      </c>
      <c r="C14" s="544"/>
      <c r="D14" s="140"/>
      <c r="E14" s="141"/>
      <c r="F14" s="142"/>
      <c r="G14" s="142"/>
      <c r="H14" s="142"/>
      <c r="I14" s="142"/>
    </row>
    <row r="15" spans="2:10" ht="19.5" customHeight="1" thickBot="1">
      <c r="B15" s="545" t="s">
        <v>780</v>
      </c>
      <c r="C15" s="546"/>
      <c r="D15" s="143"/>
      <c r="E15" s="144"/>
      <c r="F15" s="145"/>
      <c r="G15" s="145"/>
      <c r="H15" s="145"/>
      <c r="I15" s="145"/>
    </row>
    <row r="16" spans="2:10" ht="19.5" customHeight="1">
      <c r="B16" s="133"/>
      <c r="C16" s="133"/>
      <c r="D16" s="133"/>
      <c r="E16" s="133"/>
      <c r="F16" s="133"/>
      <c r="G16" s="133"/>
      <c r="H16" s="133"/>
      <c r="I16" s="133"/>
    </row>
    <row r="17" spans="2:9" ht="147" customHeight="1">
      <c r="B17" s="547" t="s">
        <v>803</v>
      </c>
      <c r="C17" s="547"/>
      <c r="D17" s="547"/>
      <c r="E17" s="547"/>
      <c r="F17" s="547"/>
      <c r="G17" s="547"/>
      <c r="H17" s="547"/>
      <c r="I17" s="547"/>
    </row>
    <row r="18" spans="2:9" ht="16.5" thickBot="1">
      <c r="B18" s="133"/>
      <c r="C18" s="133"/>
      <c r="D18" s="133"/>
      <c r="E18" s="548"/>
      <c r="F18" s="548"/>
      <c r="G18" s="133"/>
      <c r="H18" s="133"/>
      <c r="I18" s="133"/>
    </row>
    <row r="19" spans="2:9" ht="16.5" thickBot="1">
      <c r="B19" s="549" t="s">
        <v>781</v>
      </c>
      <c r="C19" s="550"/>
      <c r="D19" s="551" t="s">
        <v>358</v>
      </c>
      <c r="E19" s="539"/>
      <c r="F19" s="539"/>
      <c r="G19" s="539"/>
      <c r="H19" s="539"/>
      <c r="I19" s="540"/>
    </row>
    <row r="20" spans="2:9" ht="16.5" thickBot="1">
      <c r="B20" s="555"/>
      <c r="C20" s="556"/>
      <c r="D20" s="135" t="s">
        <v>790</v>
      </c>
      <c r="E20" s="136" t="s">
        <v>791</v>
      </c>
      <c r="F20" s="136" t="s">
        <v>774</v>
      </c>
      <c r="G20" s="136" t="s">
        <v>775</v>
      </c>
      <c r="H20" s="136" t="s">
        <v>776</v>
      </c>
      <c r="I20" s="137" t="s">
        <v>777</v>
      </c>
    </row>
    <row r="21" spans="2:9">
      <c r="B21" s="557" t="s">
        <v>782</v>
      </c>
      <c r="C21" s="558"/>
      <c r="D21" s="429">
        <v>3306</v>
      </c>
      <c r="E21" s="353">
        <v>297683</v>
      </c>
      <c r="F21" s="354">
        <f>51528+3607</f>
        <v>55135</v>
      </c>
      <c r="G21" s="354">
        <f>32833+2298</f>
        <v>35131</v>
      </c>
      <c r="H21" s="138"/>
      <c r="I21" s="139"/>
    </row>
    <row r="22" spans="2:9">
      <c r="B22" s="559" t="s">
        <v>783</v>
      </c>
      <c r="C22" s="560"/>
      <c r="D22" s="431">
        <v>3306</v>
      </c>
      <c r="E22" s="353">
        <v>297683</v>
      </c>
      <c r="F22" s="354">
        <f>51528+3607</f>
        <v>55135</v>
      </c>
      <c r="G22" s="354">
        <f>32833+2298</f>
        <v>35131</v>
      </c>
      <c r="H22" s="141"/>
      <c r="I22" s="142"/>
    </row>
    <row r="23" spans="2:9">
      <c r="B23" s="557" t="s">
        <v>784</v>
      </c>
      <c r="C23" s="558"/>
      <c r="D23" s="146"/>
      <c r="E23" s="141"/>
      <c r="F23" s="141"/>
      <c r="G23" s="141"/>
      <c r="H23" s="141"/>
      <c r="I23" s="142"/>
    </row>
    <row r="24" spans="2:9">
      <c r="B24" s="557" t="s">
        <v>785</v>
      </c>
      <c r="C24" s="558"/>
      <c r="D24" s="146"/>
      <c r="E24" s="141"/>
      <c r="F24" s="141"/>
      <c r="G24" s="141"/>
      <c r="H24" s="141"/>
      <c r="I24" s="142"/>
    </row>
    <row r="25" spans="2:9">
      <c r="B25" s="557" t="s">
        <v>786</v>
      </c>
      <c r="C25" s="558"/>
      <c r="D25" s="146"/>
      <c r="E25" s="141"/>
      <c r="F25" s="141"/>
      <c r="G25" s="141"/>
      <c r="H25" s="141"/>
      <c r="I25" s="142"/>
    </row>
    <row r="26" spans="2:9" ht="16.5" thickBot="1">
      <c r="B26" s="552" t="s">
        <v>787</v>
      </c>
      <c r="C26" s="553"/>
      <c r="D26" s="147"/>
      <c r="E26" s="144"/>
      <c r="F26" s="144"/>
      <c r="G26" s="144"/>
      <c r="H26" s="144"/>
      <c r="I26" s="145"/>
    </row>
    <row r="27" spans="2:9">
      <c r="B27" s="148"/>
      <c r="C27" s="148"/>
      <c r="D27" s="148"/>
      <c r="E27" s="149"/>
      <c r="F27" s="133"/>
      <c r="G27" s="133"/>
      <c r="H27" s="133"/>
      <c r="I27" s="133"/>
    </row>
    <row r="28" spans="2:9" ht="106.5" customHeight="1">
      <c r="B28" s="554" t="s">
        <v>788</v>
      </c>
      <c r="C28" s="554"/>
      <c r="D28" s="554"/>
      <c r="E28" s="554"/>
      <c r="F28" s="554"/>
      <c r="G28" s="554"/>
      <c r="H28" s="554"/>
      <c r="I28" s="554"/>
    </row>
    <row r="29" spans="2:9">
      <c r="B29" s="21" t="s">
        <v>841</v>
      </c>
      <c r="E29" s="457" t="s">
        <v>809</v>
      </c>
      <c r="F29" s="457"/>
      <c r="G29" s="457"/>
      <c r="H29" s="457"/>
      <c r="I29" s="457"/>
    </row>
    <row r="30" spans="2:9" ht="20.25">
      <c r="B30" s="150"/>
      <c r="C30" s="102" t="s">
        <v>736</v>
      </c>
      <c r="D30" s="150"/>
      <c r="F30" s="150"/>
      <c r="G30" s="150"/>
    </row>
    <row r="31" spans="2:9">
      <c r="B31" s="113"/>
      <c r="C31" s="113"/>
      <c r="D31" s="113"/>
      <c r="E31" s="113"/>
      <c r="G31" s="114"/>
    </row>
    <row r="32" spans="2:9">
      <c r="B32" s="113"/>
      <c r="C32" s="113"/>
      <c r="D32" s="113"/>
      <c r="E32" s="113"/>
    </row>
    <row r="33" spans="2:5">
      <c r="B33" s="113"/>
      <c r="C33" s="113"/>
      <c r="D33" s="113"/>
      <c r="E33" s="113"/>
    </row>
    <row r="34" spans="2:5">
      <c r="B34" s="113"/>
      <c r="C34" s="113"/>
      <c r="D34" s="113"/>
      <c r="E34" s="113"/>
    </row>
    <row r="35" spans="2:5" ht="51" customHeight="1">
      <c r="B35" s="113"/>
      <c r="C35" s="113"/>
      <c r="D35" s="113"/>
      <c r="E35" s="113"/>
    </row>
  </sheetData>
  <mergeCells count="21">
    <mergeCell ref="B19:C19"/>
    <mergeCell ref="D19:I19"/>
    <mergeCell ref="E29:I29"/>
    <mergeCell ref="B26:C26"/>
    <mergeCell ref="B28:I28"/>
    <mergeCell ref="B20:C20"/>
    <mergeCell ref="B21:C21"/>
    <mergeCell ref="B22:C22"/>
    <mergeCell ref="B23:C23"/>
    <mergeCell ref="B24:C24"/>
    <mergeCell ref="B25:C25"/>
    <mergeCell ref="B13:C13"/>
    <mergeCell ref="B14:C14"/>
    <mergeCell ref="B15:C15"/>
    <mergeCell ref="B17:I17"/>
    <mergeCell ref="E18:F18"/>
    <mergeCell ref="B8:E8"/>
    <mergeCell ref="B10:C10"/>
    <mergeCell ref="D10:I10"/>
    <mergeCell ref="B11:C11"/>
    <mergeCell ref="B12:C12"/>
  </mergeCells>
  <pageMargins left="0.7" right="0.7" top="0.75" bottom="0.75" header="0.3" footer="0.3"/>
  <pageSetup paperSize="9" scale="63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67"/>
  <sheetViews>
    <sheetView topLeftCell="A42" zoomScale="75" zoomScaleNormal="75" workbookViewId="0">
      <selection activeCell="C4" sqref="C4:I67"/>
    </sheetView>
  </sheetViews>
  <sheetFormatPr defaultRowHeight="15.75"/>
  <cols>
    <col min="1" max="2" width="9.140625" style="56"/>
    <col min="3" max="3" width="5.5703125" style="56" customWidth="1"/>
    <col min="4" max="4" width="4.5703125" style="56" customWidth="1"/>
    <col min="5" max="5" width="58.7109375" style="56" customWidth="1"/>
    <col min="6" max="6" width="17.5703125" style="421" customWidth="1"/>
    <col min="7" max="7" width="14.42578125" style="56" customWidth="1"/>
    <col min="8" max="8" width="11.140625" style="56" customWidth="1"/>
    <col min="9" max="9" width="15.140625" style="56" customWidth="1"/>
    <col min="10" max="10" width="26" style="57" customWidth="1"/>
    <col min="11" max="11" width="20.42578125" style="57" customWidth="1"/>
    <col min="12" max="12" width="7.140625" style="57" customWidth="1"/>
    <col min="13" max="13" width="9.140625" style="57"/>
    <col min="14" max="16384" width="9.140625" style="56"/>
  </cols>
  <sheetData>
    <row r="1" spans="1:13" ht="15.75" customHeight="1"/>
    <row r="2" spans="1:13" ht="15.75" customHeight="1"/>
    <row r="3" spans="1:13" ht="15.75" customHeight="1">
      <c r="I3" s="159"/>
    </row>
    <row r="4" spans="1:13" ht="15.75" customHeight="1">
      <c r="C4" s="1" t="s">
        <v>818</v>
      </c>
      <c r="I4" s="159" t="s">
        <v>789</v>
      </c>
    </row>
    <row r="5" spans="1:13" ht="15.75" customHeight="1">
      <c r="C5" s="1" t="s">
        <v>819</v>
      </c>
      <c r="I5" s="159"/>
    </row>
    <row r="6" spans="1:13" ht="15.75" customHeight="1"/>
    <row r="7" spans="1:13" ht="15" customHeight="1">
      <c r="A7" s="58"/>
      <c r="D7" s="310"/>
      <c r="E7" s="561" t="s">
        <v>879</v>
      </c>
      <c r="F7" s="562"/>
      <c r="G7" s="562"/>
      <c r="H7" s="562"/>
      <c r="I7" s="311"/>
      <c r="J7" s="369"/>
      <c r="K7" s="369"/>
    </row>
    <row r="8" spans="1:13" ht="15" customHeight="1">
      <c r="C8" s="311"/>
      <c r="D8" s="311"/>
      <c r="E8" s="494" t="s">
        <v>880</v>
      </c>
      <c r="F8" s="494"/>
      <c r="G8" s="494"/>
      <c r="H8" s="311"/>
      <c r="I8" s="311"/>
      <c r="J8" s="369"/>
      <c r="K8" s="369"/>
    </row>
    <row r="10" spans="1:13">
      <c r="E10" s="57"/>
      <c r="F10" s="422"/>
      <c r="G10" s="57"/>
      <c r="H10" s="57"/>
      <c r="I10" s="58" t="s">
        <v>4</v>
      </c>
      <c r="K10" s="370"/>
    </row>
    <row r="11" spans="1:13" s="162" customFormat="1" ht="42.75" customHeight="1">
      <c r="C11" s="59" t="s">
        <v>131</v>
      </c>
      <c r="D11" s="59" t="s">
        <v>166</v>
      </c>
      <c r="E11" s="59" t="s">
        <v>132</v>
      </c>
      <c r="F11" s="94" t="s">
        <v>167</v>
      </c>
      <c r="G11" s="59" t="s">
        <v>687</v>
      </c>
      <c r="H11" s="94" t="s">
        <v>688</v>
      </c>
      <c r="I11" s="60" t="s">
        <v>689</v>
      </c>
      <c r="J11" s="160"/>
      <c r="K11" s="161"/>
      <c r="L11" s="371"/>
      <c r="M11" s="371"/>
    </row>
    <row r="12" spans="1:13" s="162" customFormat="1" ht="35.25" customHeight="1">
      <c r="C12" s="59">
        <v>1</v>
      </c>
      <c r="D12" s="59">
        <v>2</v>
      </c>
      <c r="E12" s="59">
        <v>3</v>
      </c>
      <c r="F12" s="94"/>
      <c r="G12" s="59">
        <v>4</v>
      </c>
      <c r="H12" s="59">
        <v>5</v>
      </c>
      <c r="I12" s="60" t="s">
        <v>690</v>
      </c>
      <c r="J12" s="160"/>
      <c r="K12" s="161"/>
      <c r="L12" s="371"/>
      <c r="M12" s="371"/>
    </row>
    <row r="13" spans="1:13" s="162" customFormat="1" ht="15" customHeight="1">
      <c r="C13" s="59"/>
      <c r="D13" s="59"/>
      <c r="E13" s="61" t="s">
        <v>94</v>
      </c>
      <c r="F13" s="60"/>
      <c r="G13" s="61"/>
      <c r="H13" s="61"/>
      <c r="I13" s="60"/>
      <c r="J13" s="160"/>
      <c r="K13" s="161"/>
      <c r="L13" s="371"/>
      <c r="M13" s="371"/>
    </row>
    <row r="14" spans="1:13" ht="31.5">
      <c r="C14" s="163" t="s">
        <v>80</v>
      </c>
      <c r="D14" s="163"/>
      <c r="E14" s="164" t="s">
        <v>168</v>
      </c>
      <c r="F14" s="165" t="s">
        <v>691</v>
      </c>
      <c r="G14" s="355">
        <f>G15+G16+G17+G18</f>
        <v>676324043.22000003</v>
      </c>
      <c r="H14" s="355">
        <f>H15+H16+H17+H18</f>
        <v>64348100.219999999</v>
      </c>
      <c r="I14" s="356">
        <f>+G14-H14</f>
        <v>611975943</v>
      </c>
      <c r="J14" s="372"/>
      <c r="K14" s="373"/>
      <c r="L14" s="373"/>
      <c r="M14" s="374"/>
    </row>
    <row r="15" spans="1:13">
      <c r="C15" s="166" t="s">
        <v>133</v>
      </c>
      <c r="D15" s="166"/>
      <c r="E15" s="167" t="s">
        <v>170</v>
      </c>
      <c r="F15" s="180"/>
      <c r="G15" s="357">
        <v>1975943</v>
      </c>
      <c r="H15" s="357"/>
      <c r="I15" s="358">
        <v>1975943</v>
      </c>
      <c r="J15" s="375"/>
      <c r="K15" s="376"/>
      <c r="L15" s="376"/>
      <c r="M15" s="377"/>
    </row>
    <row r="16" spans="1:13">
      <c r="C16" s="166" t="s">
        <v>134</v>
      </c>
      <c r="D16" s="166"/>
      <c r="E16" s="167" t="s">
        <v>171</v>
      </c>
      <c r="F16" s="180"/>
      <c r="G16" s="357"/>
      <c r="H16" s="357"/>
      <c r="I16" s="358"/>
      <c r="J16" s="375"/>
      <c r="K16" s="376"/>
      <c r="L16" s="376"/>
      <c r="M16" s="377"/>
    </row>
    <row r="17" spans="3:13">
      <c r="C17" s="166" t="s">
        <v>135</v>
      </c>
      <c r="D17" s="166"/>
      <c r="E17" s="167" t="s">
        <v>172</v>
      </c>
      <c r="F17" s="180"/>
      <c r="G17" s="357">
        <v>144281</v>
      </c>
      <c r="H17" s="357">
        <v>144281</v>
      </c>
      <c r="I17" s="358">
        <f t="shared" ref="I17:I64" si="0">+G17-H17</f>
        <v>0</v>
      </c>
      <c r="J17" s="375"/>
      <c r="K17" s="376"/>
      <c r="L17" s="376"/>
      <c r="M17" s="377"/>
    </row>
    <row r="18" spans="3:13">
      <c r="C18" s="166" t="s">
        <v>173</v>
      </c>
      <c r="D18" s="166"/>
      <c r="E18" s="167" t="s">
        <v>174</v>
      </c>
      <c r="F18" s="180"/>
      <c r="G18" s="357">
        <v>674203819.22000003</v>
      </c>
      <c r="H18" s="357">
        <f>64348100.19-144280.97</f>
        <v>64203819.219999999</v>
      </c>
      <c r="I18" s="358">
        <f>+G18-H18</f>
        <v>610000000</v>
      </c>
      <c r="J18" s="375"/>
      <c r="K18" s="376"/>
      <c r="L18" s="376"/>
      <c r="M18" s="377"/>
    </row>
    <row r="19" spans="3:13" ht="31.5">
      <c r="C19" s="168" t="s">
        <v>81</v>
      </c>
      <c r="D19" s="169"/>
      <c r="E19" s="164" t="s">
        <v>175</v>
      </c>
      <c r="F19" s="165" t="s">
        <v>692</v>
      </c>
      <c r="G19" s="355">
        <f>G20+G21+G22+G23</f>
        <v>86999548.409999996</v>
      </c>
      <c r="H19" s="355">
        <f>H20+H21+H22+H23</f>
        <v>383438</v>
      </c>
      <c r="I19" s="356">
        <f t="shared" si="0"/>
        <v>86616110.409999996</v>
      </c>
      <c r="J19" s="372"/>
      <c r="K19" s="373"/>
      <c r="L19" s="373"/>
      <c r="M19" s="374"/>
    </row>
    <row r="20" spans="3:13">
      <c r="C20" s="166" t="s">
        <v>136</v>
      </c>
      <c r="D20" s="166"/>
      <c r="E20" s="167" t="s">
        <v>170</v>
      </c>
      <c r="F20" s="180"/>
      <c r="G20" s="357">
        <v>86999548.409999996</v>
      </c>
      <c r="H20" s="357">
        <v>383438</v>
      </c>
      <c r="I20" s="358">
        <f t="shared" si="0"/>
        <v>86616110.409999996</v>
      </c>
      <c r="J20" s="375"/>
      <c r="K20" s="376"/>
      <c r="L20" s="376"/>
      <c r="M20" s="377"/>
    </row>
    <row r="21" spans="3:13">
      <c r="C21" s="166" t="s">
        <v>137</v>
      </c>
      <c r="D21" s="166"/>
      <c r="E21" s="167" t="s">
        <v>171</v>
      </c>
      <c r="F21" s="180"/>
      <c r="G21" s="357"/>
      <c r="H21" s="357"/>
      <c r="I21" s="358"/>
      <c r="J21" s="375"/>
      <c r="K21" s="376"/>
      <c r="L21" s="376"/>
      <c r="M21" s="377"/>
    </row>
    <row r="22" spans="3:13">
      <c r="C22" s="166" t="s">
        <v>138</v>
      </c>
      <c r="D22" s="166"/>
      <c r="E22" s="167" t="s">
        <v>172</v>
      </c>
      <c r="F22" s="180"/>
      <c r="G22" s="357"/>
      <c r="H22" s="357"/>
      <c r="I22" s="358"/>
      <c r="J22" s="375"/>
      <c r="K22" s="376"/>
      <c r="L22" s="376"/>
      <c r="M22" s="377"/>
    </row>
    <row r="23" spans="3:13">
      <c r="C23" s="166" t="s">
        <v>177</v>
      </c>
      <c r="D23" s="166"/>
      <c r="E23" s="167" t="s">
        <v>174</v>
      </c>
      <c r="F23" s="180"/>
      <c r="G23" s="357"/>
      <c r="H23" s="357"/>
      <c r="I23" s="358"/>
      <c r="J23" s="375"/>
      <c r="K23" s="376"/>
      <c r="L23" s="376"/>
      <c r="M23" s="377"/>
    </row>
    <row r="24" spans="3:13">
      <c r="C24" s="170" t="s">
        <v>82</v>
      </c>
      <c r="D24" s="170"/>
      <c r="E24" s="171" t="s">
        <v>178</v>
      </c>
      <c r="F24" s="183" t="s">
        <v>693</v>
      </c>
      <c r="G24" s="359">
        <f>G25+G26+G27+G28</f>
        <v>0</v>
      </c>
      <c r="H24" s="359">
        <f>H25+H26+H27+H28</f>
        <v>0</v>
      </c>
      <c r="I24" s="358">
        <f t="shared" si="0"/>
        <v>0</v>
      </c>
      <c r="J24" s="378"/>
      <c r="K24" s="379"/>
      <c r="L24" s="379"/>
      <c r="M24" s="377"/>
    </row>
    <row r="25" spans="3:13">
      <c r="C25" s="172" t="s">
        <v>139</v>
      </c>
      <c r="D25" s="172"/>
      <c r="E25" s="173" t="s">
        <v>140</v>
      </c>
      <c r="F25" s="186"/>
      <c r="G25" s="358"/>
      <c r="H25" s="358"/>
      <c r="I25" s="358"/>
      <c r="J25" s="380"/>
      <c r="K25" s="377"/>
      <c r="L25" s="377"/>
      <c r="M25" s="377"/>
    </row>
    <row r="26" spans="3:13">
      <c r="C26" s="172" t="s">
        <v>141</v>
      </c>
      <c r="D26" s="172"/>
      <c r="E26" s="173" t="s">
        <v>180</v>
      </c>
      <c r="F26" s="186"/>
      <c r="G26" s="358"/>
      <c r="H26" s="358"/>
      <c r="I26" s="358"/>
      <c r="J26" s="380"/>
      <c r="K26" s="377"/>
      <c r="L26" s="377"/>
      <c r="M26" s="377"/>
    </row>
    <row r="27" spans="3:13">
      <c r="C27" s="172" t="s">
        <v>181</v>
      </c>
      <c r="D27" s="172"/>
      <c r="E27" s="173" t="s">
        <v>182</v>
      </c>
      <c r="F27" s="186"/>
      <c r="G27" s="358"/>
      <c r="H27" s="358"/>
      <c r="I27" s="358"/>
      <c r="J27" s="380"/>
      <c r="K27" s="377"/>
      <c r="L27" s="377"/>
      <c r="M27" s="377"/>
    </row>
    <row r="28" spans="3:13">
      <c r="C28" s="172" t="s">
        <v>183</v>
      </c>
      <c r="D28" s="172"/>
      <c r="E28" s="173" t="s">
        <v>184</v>
      </c>
      <c r="F28" s="186"/>
      <c r="G28" s="358"/>
      <c r="H28" s="358"/>
      <c r="I28" s="358"/>
      <c r="J28" s="380"/>
      <c r="K28" s="377"/>
      <c r="L28" s="377"/>
      <c r="M28" s="377"/>
    </row>
    <row r="29" spans="3:13" ht="61.5" customHeight="1">
      <c r="C29" s="174" t="s">
        <v>83</v>
      </c>
      <c r="D29" s="175"/>
      <c r="E29" s="176" t="s">
        <v>694</v>
      </c>
      <c r="F29" s="177" t="s">
        <v>695</v>
      </c>
      <c r="G29" s="360">
        <f>G30+G31+G32+G33</f>
        <v>96481117.7700001</v>
      </c>
      <c r="H29" s="360">
        <f>H30+H31+H32+H33</f>
        <v>59323637.490000002</v>
      </c>
      <c r="I29" s="356">
        <f t="shared" si="0"/>
        <v>37157480.280000098</v>
      </c>
      <c r="J29" s="381"/>
      <c r="K29" s="382"/>
      <c r="L29" s="382"/>
      <c r="M29" s="374"/>
    </row>
    <row r="30" spans="3:13">
      <c r="C30" s="178" t="s">
        <v>142</v>
      </c>
      <c r="D30" s="166"/>
      <c r="E30" s="179" t="s">
        <v>186</v>
      </c>
      <c r="F30" s="180"/>
      <c r="G30" s="361">
        <v>1100216.0300000005</v>
      </c>
      <c r="H30" s="361">
        <v>339165.88</v>
      </c>
      <c r="I30" s="362">
        <f t="shared" si="0"/>
        <v>761050.15000000049</v>
      </c>
      <c r="J30" s="383"/>
      <c r="K30" s="384"/>
      <c r="L30" s="384"/>
      <c r="M30" s="385"/>
    </row>
    <row r="31" spans="3:13">
      <c r="C31" s="178" t="s">
        <v>143</v>
      </c>
      <c r="D31" s="166"/>
      <c r="E31" s="167" t="s">
        <v>187</v>
      </c>
      <c r="F31" s="180"/>
      <c r="G31" s="357">
        <v>1395339.48</v>
      </c>
      <c r="H31" s="357">
        <v>0</v>
      </c>
      <c r="I31" s="362">
        <f t="shared" si="0"/>
        <v>1395339.48</v>
      </c>
      <c r="J31" s="375"/>
      <c r="K31" s="376"/>
      <c r="L31" s="376"/>
      <c r="M31" s="385"/>
    </row>
    <row r="32" spans="3:13">
      <c r="C32" s="181" t="s">
        <v>144</v>
      </c>
      <c r="D32" s="172"/>
      <c r="E32" s="182" t="s">
        <v>696</v>
      </c>
      <c r="F32" s="186"/>
      <c r="G32" s="358">
        <v>93985562.260000095</v>
      </c>
      <c r="H32" s="358">
        <v>58984471.609999999</v>
      </c>
      <c r="I32" s="362">
        <f t="shared" si="0"/>
        <v>35001090.650000095</v>
      </c>
      <c r="J32" s="380"/>
      <c r="K32" s="377"/>
      <c r="L32" s="377"/>
      <c r="M32" s="385"/>
    </row>
    <row r="33" spans="3:13" ht="31.5">
      <c r="C33" s="178" t="s">
        <v>145</v>
      </c>
      <c r="D33" s="166"/>
      <c r="E33" s="179" t="s">
        <v>697</v>
      </c>
      <c r="F33" s="180"/>
      <c r="G33" s="358"/>
      <c r="H33" s="358"/>
      <c r="I33" s="356"/>
      <c r="J33" s="375"/>
      <c r="K33" s="377"/>
      <c r="L33" s="377"/>
      <c r="M33" s="374"/>
    </row>
    <row r="34" spans="3:13" ht="31.5">
      <c r="C34" s="175" t="s">
        <v>84</v>
      </c>
      <c r="D34" s="175"/>
      <c r="E34" s="171" t="s">
        <v>189</v>
      </c>
      <c r="F34" s="183" t="s">
        <v>698</v>
      </c>
      <c r="G34" s="359">
        <f>G35+G36+G37+G38+G39</f>
        <v>53996910.630000003</v>
      </c>
      <c r="H34" s="359">
        <f>H35+H36+H37+H38+H39</f>
        <v>15090849</v>
      </c>
      <c r="I34" s="356">
        <f t="shared" si="0"/>
        <v>38906061.630000003</v>
      </c>
      <c r="J34" s="386"/>
      <c r="K34" s="379"/>
      <c r="L34" s="379"/>
      <c r="M34" s="374"/>
    </row>
    <row r="35" spans="3:13">
      <c r="C35" s="178" t="s">
        <v>146</v>
      </c>
      <c r="D35" s="166"/>
      <c r="E35" s="179" t="s">
        <v>186</v>
      </c>
      <c r="F35" s="180"/>
      <c r="G35" s="357">
        <v>345757</v>
      </c>
      <c r="H35" s="357">
        <v>90618</v>
      </c>
      <c r="I35" s="358">
        <f t="shared" si="0"/>
        <v>255139</v>
      </c>
      <c r="J35" s="375"/>
      <c r="K35" s="376"/>
      <c r="L35" s="376"/>
      <c r="M35" s="377"/>
    </row>
    <row r="36" spans="3:13">
      <c r="C36" s="178" t="s">
        <v>147</v>
      </c>
      <c r="D36" s="166"/>
      <c r="E36" s="167" t="s">
        <v>187</v>
      </c>
      <c r="F36" s="180"/>
      <c r="G36" s="357"/>
      <c r="H36" s="357"/>
      <c r="I36" s="358"/>
      <c r="J36" s="375"/>
      <c r="K36" s="376"/>
      <c r="L36" s="376"/>
      <c r="M36" s="377"/>
    </row>
    <row r="37" spans="3:13">
      <c r="C37" s="181" t="s">
        <v>148</v>
      </c>
      <c r="D37" s="172"/>
      <c r="E37" s="182" t="s">
        <v>696</v>
      </c>
      <c r="F37" s="186"/>
      <c r="G37" s="358">
        <f>166649+20242844</f>
        <v>20409493</v>
      </c>
      <c r="H37" s="358">
        <f>14833582+166649</f>
        <v>15000231</v>
      </c>
      <c r="I37" s="358">
        <f t="shared" si="0"/>
        <v>5409262</v>
      </c>
      <c r="J37" s="380"/>
      <c r="K37" s="377"/>
      <c r="L37" s="377"/>
      <c r="M37" s="377"/>
    </row>
    <row r="38" spans="3:13" ht="31.5">
      <c r="C38" s="181" t="s">
        <v>149</v>
      </c>
      <c r="D38" s="172"/>
      <c r="E38" s="179" t="s">
        <v>699</v>
      </c>
      <c r="F38" s="186"/>
      <c r="G38" s="358">
        <f>24380186.39+6644006.24+427658</f>
        <v>31451850.630000003</v>
      </c>
      <c r="H38" s="358"/>
      <c r="I38" s="358">
        <f t="shared" si="0"/>
        <v>31451850.630000003</v>
      </c>
      <c r="J38" s="380"/>
      <c r="K38" s="377"/>
      <c r="L38" s="377"/>
      <c r="M38" s="377"/>
    </row>
    <row r="39" spans="3:13" ht="21" customHeight="1">
      <c r="C39" s="172" t="s">
        <v>150</v>
      </c>
      <c r="D39" s="184"/>
      <c r="E39" s="185" t="s">
        <v>188</v>
      </c>
      <c r="F39" s="186"/>
      <c r="G39" s="363">
        <v>1789810</v>
      </c>
      <c r="H39" s="363"/>
      <c r="I39" s="358">
        <f t="shared" si="0"/>
        <v>1789810</v>
      </c>
      <c r="J39" s="387"/>
      <c r="K39" s="388"/>
      <c r="L39" s="388"/>
      <c r="M39" s="377"/>
    </row>
    <row r="40" spans="3:13" ht="17.25" customHeight="1">
      <c r="C40" s="166"/>
      <c r="D40" s="166"/>
      <c r="E40" s="61" t="s">
        <v>99</v>
      </c>
      <c r="F40" s="190"/>
      <c r="G40" s="364"/>
      <c r="H40" s="364"/>
      <c r="I40" s="358"/>
      <c r="J40" s="389"/>
      <c r="K40" s="390"/>
      <c r="L40" s="390"/>
      <c r="M40" s="377"/>
    </row>
    <row r="41" spans="3:13" ht="31.5">
      <c r="C41" s="175" t="s">
        <v>85</v>
      </c>
      <c r="D41" s="175"/>
      <c r="E41" s="164" t="s">
        <v>190</v>
      </c>
      <c r="F41" s="165" t="s">
        <v>700</v>
      </c>
      <c r="G41" s="355">
        <f>G42+G43+G44+G45</f>
        <v>0</v>
      </c>
      <c r="H41" s="355">
        <f>H42+H43+H44+H45</f>
        <v>0</v>
      </c>
      <c r="I41" s="358">
        <f t="shared" si="0"/>
        <v>0</v>
      </c>
      <c r="J41" s="372"/>
      <c r="K41" s="373"/>
      <c r="L41" s="373"/>
      <c r="M41" s="377"/>
    </row>
    <row r="42" spans="3:13">
      <c r="C42" s="166" t="s">
        <v>151</v>
      </c>
      <c r="D42" s="166"/>
      <c r="E42" s="167" t="s">
        <v>701</v>
      </c>
      <c r="F42" s="180"/>
      <c r="G42" s="357"/>
      <c r="H42" s="357"/>
      <c r="I42" s="358"/>
      <c r="J42" s="375"/>
      <c r="K42" s="376"/>
      <c r="L42" s="376"/>
      <c r="M42" s="377"/>
    </row>
    <row r="43" spans="3:13">
      <c r="C43" s="166" t="s">
        <v>191</v>
      </c>
      <c r="D43" s="166"/>
      <c r="E43" s="167" t="s">
        <v>702</v>
      </c>
      <c r="F43" s="180"/>
      <c r="G43" s="357"/>
      <c r="H43" s="357"/>
      <c r="I43" s="358"/>
      <c r="J43" s="375"/>
      <c r="K43" s="376"/>
      <c r="L43" s="376"/>
      <c r="M43" s="377"/>
    </row>
    <row r="44" spans="3:13">
      <c r="C44" s="166" t="s">
        <v>192</v>
      </c>
      <c r="D44" s="166"/>
      <c r="E44" s="167" t="s">
        <v>703</v>
      </c>
      <c r="F44" s="180"/>
      <c r="G44" s="357"/>
      <c r="H44" s="357"/>
      <c r="I44" s="358"/>
      <c r="J44" s="375"/>
      <c r="K44" s="376"/>
      <c r="L44" s="376"/>
      <c r="M44" s="377"/>
    </row>
    <row r="45" spans="3:13">
      <c r="C45" s="166" t="s">
        <v>704</v>
      </c>
      <c r="D45" s="166"/>
      <c r="E45" s="167" t="s">
        <v>705</v>
      </c>
      <c r="F45" s="180"/>
      <c r="G45" s="357"/>
      <c r="H45" s="357"/>
      <c r="I45" s="358"/>
      <c r="J45" s="375"/>
      <c r="K45" s="376"/>
      <c r="L45" s="376"/>
      <c r="M45" s="377"/>
    </row>
    <row r="46" spans="3:13" ht="31.5">
      <c r="C46" s="175" t="s">
        <v>86</v>
      </c>
      <c r="D46" s="175"/>
      <c r="E46" s="164" t="s">
        <v>193</v>
      </c>
      <c r="F46" s="188" t="s">
        <v>706</v>
      </c>
      <c r="G46" s="365">
        <f>+G47+G48+G49</f>
        <v>21597926.579999998</v>
      </c>
      <c r="H46" s="365">
        <f t="shared" ref="H46:I46" si="1">+H47+H48+H49</f>
        <v>0</v>
      </c>
      <c r="I46" s="365">
        <f t="shared" si="1"/>
        <v>21597926.579999998</v>
      </c>
      <c r="J46" s="391"/>
      <c r="K46" s="392"/>
      <c r="L46" s="392"/>
      <c r="M46" s="374"/>
    </row>
    <row r="47" spans="3:13">
      <c r="C47" s="166" t="s">
        <v>152</v>
      </c>
      <c r="D47" s="166"/>
      <c r="E47" s="179" t="s">
        <v>701</v>
      </c>
      <c r="F47" s="180"/>
      <c r="G47" s="167"/>
      <c r="H47" s="167"/>
      <c r="I47" s="167"/>
      <c r="J47" s="375"/>
      <c r="K47" s="376"/>
      <c r="L47" s="376"/>
      <c r="M47" s="377"/>
    </row>
    <row r="48" spans="3:13" ht="31.5">
      <c r="C48" s="166" t="s">
        <v>194</v>
      </c>
      <c r="D48" s="166"/>
      <c r="E48" s="179" t="s">
        <v>702</v>
      </c>
      <c r="F48" s="180"/>
      <c r="G48" s="357"/>
      <c r="H48" s="357"/>
      <c r="I48" s="358"/>
      <c r="J48" s="375"/>
      <c r="K48" s="376"/>
      <c r="L48" s="376"/>
      <c r="M48" s="377"/>
    </row>
    <row r="49" spans="3:13">
      <c r="C49" s="166" t="s">
        <v>195</v>
      </c>
      <c r="D49" s="166"/>
      <c r="E49" s="167" t="s">
        <v>707</v>
      </c>
      <c r="F49" s="180"/>
      <c r="G49" s="357">
        <v>21597926.579999998</v>
      </c>
      <c r="H49" s="357">
        <v>0</v>
      </c>
      <c r="I49" s="358">
        <f>+G49-H49</f>
        <v>21597926.579999998</v>
      </c>
      <c r="J49" s="375"/>
      <c r="K49" s="376"/>
      <c r="L49" s="376"/>
      <c r="M49" s="377"/>
    </row>
    <row r="50" spans="3:13" ht="47.25">
      <c r="C50" s="187" t="s">
        <v>87</v>
      </c>
      <c r="D50" s="172"/>
      <c r="E50" s="189" t="s">
        <v>708</v>
      </c>
      <c r="F50" s="188" t="s">
        <v>709</v>
      </c>
      <c r="G50" s="366">
        <f>G51+G52+G53</f>
        <v>7789394488.5699997</v>
      </c>
      <c r="H50" s="366">
        <f>H51+H52+H53</f>
        <v>0</v>
      </c>
      <c r="I50" s="356">
        <f t="shared" si="0"/>
        <v>7789394488.5699997</v>
      </c>
      <c r="J50" s="391"/>
      <c r="K50" s="393"/>
      <c r="L50" s="393"/>
      <c r="M50" s="374"/>
    </row>
    <row r="51" spans="3:13" ht="31.5">
      <c r="C51" s="172" t="s">
        <v>153</v>
      </c>
      <c r="D51" s="172"/>
      <c r="E51" s="185" t="s">
        <v>710</v>
      </c>
      <c r="F51" s="186"/>
      <c r="G51" s="358">
        <v>7789394488.5699997</v>
      </c>
      <c r="H51" s="358">
        <v>0</v>
      </c>
      <c r="I51" s="358">
        <f t="shared" si="0"/>
        <v>7789394488.5699997</v>
      </c>
      <c r="J51" s="380"/>
      <c r="K51" s="377"/>
      <c r="L51" s="377"/>
      <c r="M51" s="377"/>
    </row>
    <row r="52" spans="3:13" ht="31.5">
      <c r="C52" s="172" t="s">
        <v>154</v>
      </c>
      <c r="D52" s="172"/>
      <c r="E52" s="185" t="s">
        <v>711</v>
      </c>
      <c r="F52" s="186"/>
      <c r="G52" s="358"/>
      <c r="H52" s="358"/>
      <c r="I52" s="358">
        <f t="shared" si="0"/>
        <v>0</v>
      </c>
      <c r="J52" s="380"/>
      <c r="K52" s="377"/>
      <c r="L52" s="377"/>
      <c r="M52" s="377"/>
    </row>
    <row r="53" spans="3:13">
      <c r="C53" s="172" t="s">
        <v>155</v>
      </c>
      <c r="D53" s="172"/>
      <c r="E53" s="173" t="s">
        <v>712</v>
      </c>
      <c r="F53" s="186"/>
      <c r="G53" s="358"/>
      <c r="H53" s="358"/>
      <c r="I53" s="358">
        <f t="shared" si="0"/>
        <v>0</v>
      </c>
      <c r="J53" s="380"/>
      <c r="K53" s="377"/>
      <c r="L53" s="377"/>
      <c r="M53" s="377"/>
    </row>
    <row r="54" spans="3:13" ht="31.5">
      <c r="C54" s="174" t="s">
        <v>88</v>
      </c>
      <c r="D54" s="175"/>
      <c r="E54" s="189" t="s">
        <v>196</v>
      </c>
      <c r="F54" s="190" t="s">
        <v>713</v>
      </c>
      <c r="G54" s="367">
        <v>581257</v>
      </c>
      <c r="H54" s="367">
        <f>H55+H56+H57+H58</f>
        <v>0</v>
      </c>
      <c r="I54" s="356">
        <f t="shared" si="0"/>
        <v>581257</v>
      </c>
      <c r="J54" s="394"/>
      <c r="K54" s="395"/>
      <c r="L54" s="395"/>
      <c r="M54" s="374"/>
    </row>
    <row r="55" spans="3:13">
      <c r="C55" s="166" t="s">
        <v>156</v>
      </c>
      <c r="D55" s="166"/>
      <c r="E55" s="179" t="s">
        <v>197</v>
      </c>
      <c r="F55" s="180"/>
      <c r="G55" s="361"/>
      <c r="H55" s="361"/>
      <c r="I55" s="358">
        <f t="shared" si="0"/>
        <v>0</v>
      </c>
      <c r="J55" s="383"/>
      <c r="K55" s="384"/>
      <c r="L55" s="384"/>
      <c r="M55" s="377"/>
    </row>
    <row r="56" spans="3:13">
      <c r="C56" s="166" t="s">
        <v>157</v>
      </c>
      <c r="D56" s="166"/>
      <c r="E56" s="167" t="s">
        <v>198</v>
      </c>
      <c r="F56" s="180"/>
      <c r="G56" s="357"/>
      <c r="H56" s="357"/>
      <c r="I56" s="358">
        <f t="shared" si="0"/>
        <v>0</v>
      </c>
      <c r="J56" s="375"/>
      <c r="K56" s="376"/>
      <c r="L56" s="376"/>
      <c r="M56" s="377"/>
    </row>
    <row r="57" spans="3:13" ht="17.25" customHeight="1">
      <c r="C57" s="172" t="s">
        <v>158</v>
      </c>
      <c r="D57" s="172"/>
      <c r="E57" s="93" t="s">
        <v>714</v>
      </c>
      <c r="F57" s="186"/>
      <c r="G57" s="357">
        <v>580310.61</v>
      </c>
      <c r="H57" s="357"/>
      <c r="I57" s="358">
        <f t="shared" ref="I57" si="2">+G57-H57</f>
        <v>580310.61</v>
      </c>
      <c r="J57" s="380"/>
      <c r="K57" s="377"/>
      <c r="L57" s="377"/>
      <c r="M57" s="377"/>
    </row>
    <row r="58" spans="3:13" ht="16.5" customHeight="1">
      <c r="C58" s="166" t="s">
        <v>159</v>
      </c>
      <c r="D58" s="166"/>
      <c r="E58" s="167" t="s">
        <v>199</v>
      </c>
      <c r="F58" s="180"/>
      <c r="G58" s="357"/>
      <c r="H58" s="357"/>
      <c r="I58" s="358"/>
      <c r="J58" s="375"/>
      <c r="K58" s="376"/>
      <c r="L58" s="376"/>
      <c r="M58" s="377"/>
    </row>
    <row r="59" spans="3:13" ht="31.5">
      <c r="C59" s="175" t="s">
        <v>89</v>
      </c>
      <c r="D59" s="175"/>
      <c r="E59" s="171" t="s">
        <v>200</v>
      </c>
      <c r="F59" s="423" t="s">
        <v>715</v>
      </c>
      <c r="G59" s="368">
        <f>G60+G61+G62+G63+G64</f>
        <v>23920846.550000001</v>
      </c>
      <c r="H59" s="368">
        <f>H60+H61+H62+H63+H64</f>
        <v>0</v>
      </c>
      <c r="I59" s="356">
        <f t="shared" si="0"/>
        <v>23920846.550000001</v>
      </c>
      <c r="J59" s="396"/>
      <c r="K59" s="397"/>
      <c r="L59" s="397"/>
      <c r="M59" s="374"/>
    </row>
    <row r="60" spans="3:13">
      <c r="C60" s="178" t="s">
        <v>201</v>
      </c>
      <c r="D60" s="166"/>
      <c r="E60" s="179" t="s">
        <v>197</v>
      </c>
      <c r="F60" s="180"/>
      <c r="G60" s="357">
        <f>7059606+953924.51</f>
        <v>8013530.5099999998</v>
      </c>
      <c r="H60" s="357"/>
      <c r="I60" s="358">
        <f t="shared" si="0"/>
        <v>8013530.5099999998</v>
      </c>
      <c r="J60" s="375"/>
      <c r="K60" s="376"/>
      <c r="L60" s="376"/>
      <c r="M60" s="377"/>
    </row>
    <row r="61" spans="3:13">
      <c r="C61" s="178" t="s">
        <v>202</v>
      </c>
      <c r="D61" s="166"/>
      <c r="E61" s="167" t="s">
        <v>198</v>
      </c>
      <c r="F61" s="180"/>
      <c r="G61" s="357"/>
      <c r="H61" s="357"/>
      <c r="I61" s="358">
        <f t="shared" si="0"/>
        <v>0</v>
      </c>
      <c r="J61" s="375"/>
      <c r="K61" s="376"/>
      <c r="L61" s="376"/>
      <c r="M61" s="377"/>
    </row>
    <row r="62" spans="3:13">
      <c r="C62" s="181" t="s">
        <v>203</v>
      </c>
      <c r="D62" s="172"/>
      <c r="E62" s="182" t="s">
        <v>716</v>
      </c>
      <c r="F62" s="186"/>
      <c r="G62" s="358"/>
      <c r="H62" s="358"/>
      <c r="I62" s="358">
        <f t="shared" si="0"/>
        <v>0</v>
      </c>
      <c r="J62" s="380"/>
      <c r="K62" s="377"/>
      <c r="L62" s="377"/>
      <c r="M62" s="377"/>
    </row>
    <row r="63" spans="3:13" ht="31.5">
      <c r="C63" s="181" t="s">
        <v>204</v>
      </c>
      <c r="D63" s="172"/>
      <c r="E63" s="93" t="s">
        <v>717</v>
      </c>
      <c r="F63" s="186"/>
      <c r="G63" s="358">
        <f>2384881.54+1122559+40441+97923.5</f>
        <v>3645805.04</v>
      </c>
      <c r="H63" s="358"/>
      <c r="I63" s="358">
        <f t="shared" si="0"/>
        <v>3645805.04</v>
      </c>
      <c r="J63" s="380"/>
      <c r="K63" s="377"/>
      <c r="L63" s="377"/>
      <c r="M63" s="377"/>
    </row>
    <row r="64" spans="3:13">
      <c r="C64" s="178" t="s">
        <v>205</v>
      </c>
      <c r="D64" s="166"/>
      <c r="E64" s="167" t="s">
        <v>718</v>
      </c>
      <c r="F64" s="180"/>
      <c r="G64" s="357">
        <f>1011132825-998871314</f>
        <v>12261511</v>
      </c>
      <c r="H64" s="357"/>
      <c r="I64" s="358">
        <f t="shared" si="0"/>
        <v>12261511</v>
      </c>
      <c r="J64" s="375"/>
      <c r="K64" s="376"/>
      <c r="L64" s="376"/>
      <c r="M64" s="377"/>
    </row>
    <row r="66" spans="3:6">
      <c r="C66" s="191" t="s">
        <v>827</v>
      </c>
      <c r="F66" s="424" t="s">
        <v>878</v>
      </c>
    </row>
    <row r="67" spans="3:6">
      <c r="E67" s="192" t="s">
        <v>810</v>
      </c>
    </row>
  </sheetData>
  <mergeCells count="2">
    <mergeCell ref="E7:H7"/>
    <mergeCell ref="E8:G8"/>
  </mergeCells>
  <phoneticPr fontId="10" type="noConversion"/>
  <pageMargins left="0.25" right="0.25" top="0.75" bottom="0.75" header="0.3" footer="0.3"/>
  <pageSetup scale="80" orientation="portrait" horizontalDpi="4294967294" verticalDpi="4294967294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L161"/>
  <sheetViews>
    <sheetView topLeftCell="A40" zoomScale="70" zoomScaleNormal="70" workbookViewId="0">
      <selection activeCell="B2" sqref="B2:J150"/>
    </sheetView>
  </sheetViews>
  <sheetFormatPr defaultRowHeight="15.75"/>
  <cols>
    <col min="1" max="1" width="9.140625" style="40"/>
    <col min="2" max="2" width="9.42578125" style="40" customWidth="1"/>
    <col min="3" max="3" width="35.5703125" style="40" customWidth="1"/>
    <col min="4" max="4" width="6.140625" style="40" customWidth="1"/>
    <col min="5" max="5" width="8.7109375" style="40" customWidth="1"/>
    <col min="6" max="6" width="7.85546875" style="40" customWidth="1"/>
    <col min="7" max="7" width="8.85546875" style="40" customWidth="1"/>
    <col min="8" max="8" width="8.7109375" style="41" customWidth="1"/>
    <col min="9" max="9" width="10.140625" style="42" customWidth="1"/>
    <col min="10" max="10" width="9.140625" style="40"/>
    <col min="11" max="11" width="9.28515625" style="40" bestFit="1" customWidth="1"/>
    <col min="12" max="12" width="12.42578125" style="40" bestFit="1" customWidth="1"/>
    <col min="13" max="14" width="9.140625" style="40"/>
    <col min="15" max="15" width="10.28515625" style="40" bestFit="1" customWidth="1"/>
    <col min="16" max="16384" width="9.140625" style="40"/>
  </cols>
  <sheetData>
    <row r="2" spans="2:9" s="2" customFormat="1">
      <c r="B2" s="201" t="s">
        <v>818</v>
      </c>
      <c r="C2" s="243"/>
      <c r="D2" s="243"/>
      <c r="E2" s="200"/>
      <c r="F2" s="200"/>
      <c r="G2" s="200"/>
      <c r="H2" s="200"/>
      <c r="I2" s="200"/>
    </row>
    <row r="3" spans="2:9" s="2" customFormat="1">
      <c r="B3" s="201" t="s">
        <v>819</v>
      </c>
      <c r="C3" s="243"/>
      <c r="D3" s="243"/>
      <c r="E3" s="200"/>
      <c r="F3" s="200"/>
      <c r="G3" s="200"/>
      <c r="H3" s="200"/>
      <c r="I3" s="210" t="s">
        <v>804</v>
      </c>
    </row>
    <row r="4" spans="2:9">
      <c r="B4" s="243"/>
      <c r="C4" s="243"/>
      <c r="D4" s="243"/>
      <c r="E4" s="243"/>
      <c r="F4" s="243"/>
      <c r="G4" s="243"/>
      <c r="H4" s="244"/>
      <c r="I4" s="245"/>
    </row>
    <row r="5" spans="2:9" ht="30" customHeight="1">
      <c r="B5" s="449" t="s">
        <v>826</v>
      </c>
      <c r="C5" s="450"/>
      <c r="D5" s="450"/>
      <c r="E5" s="450"/>
      <c r="F5" s="450"/>
      <c r="G5" s="450"/>
      <c r="H5" s="450"/>
      <c r="I5" s="246"/>
    </row>
    <row r="6" spans="2:9" ht="26.25" customHeight="1" thickBot="1">
      <c r="B6" s="247"/>
      <c r="C6" s="248"/>
      <c r="D6" s="248"/>
      <c r="E6" s="248"/>
      <c r="F6" s="248"/>
      <c r="G6" s="248"/>
      <c r="H6" s="244"/>
      <c r="I6" s="249" t="s">
        <v>358</v>
      </c>
    </row>
    <row r="7" spans="2:9" s="72" customFormat="1" ht="42" customHeight="1">
      <c r="B7" s="451" t="s">
        <v>92</v>
      </c>
      <c r="C7" s="438" t="s">
        <v>93</v>
      </c>
      <c r="D7" s="454" t="s">
        <v>166</v>
      </c>
      <c r="E7" s="445" t="s">
        <v>824</v>
      </c>
      <c r="F7" s="440" t="s">
        <v>823</v>
      </c>
      <c r="G7" s="445" t="s">
        <v>822</v>
      </c>
      <c r="H7" s="446"/>
      <c r="I7" s="447" t="s">
        <v>825</v>
      </c>
    </row>
    <row r="8" spans="2:9" s="73" customFormat="1" ht="35.25" customHeight="1">
      <c r="B8" s="452"/>
      <c r="C8" s="444"/>
      <c r="D8" s="455"/>
      <c r="E8" s="453"/>
      <c r="F8" s="441"/>
      <c r="G8" s="250" t="s">
        <v>100</v>
      </c>
      <c r="H8" s="250" t="s">
        <v>101</v>
      </c>
      <c r="I8" s="448"/>
    </row>
    <row r="9" spans="2:9" s="77" customFormat="1" ht="20.25">
      <c r="B9" s="251"/>
      <c r="C9" s="252" t="s">
        <v>94</v>
      </c>
      <c r="D9" s="253"/>
      <c r="E9" s="254"/>
      <c r="F9" s="254"/>
      <c r="G9" s="254"/>
      <c r="H9" s="255"/>
      <c r="I9" s="256"/>
    </row>
    <row r="10" spans="2:9" s="77" customFormat="1" ht="20.25">
      <c r="B10" s="251">
        <v>0</v>
      </c>
      <c r="C10" s="252" t="s">
        <v>359</v>
      </c>
      <c r="D10" s="257" t="s">
        <v>219</v>
      </c>
      <c r="E10" s="258"/>
      <c r="F10" s="258"/>
      <c r="G10" s="258"/>
      <c r="H10" s="259"/>
      <c r="I10" s="256"/>
    </row>
    <row r="11" spans="2:9" s="77" customFormat="1" ht="21.75">
      <c r="B11" s="251"/>
      <c r="C11" s="252" t="s">
        <v>829</v>
      </c>
      <c r="D11" s="257" t="s">
        <v>220</v>
      </c>
      <c r="E11" s="233">
        <f>+E12+E19+E28+E33+E43</f>
        <v>13788939</v>
      </c>
      <c r="F11" s="233">
        <f>+F12+F19+F28+F33+F43</f>
        <v>7613470</v>
      </c>
      <c r="G11" s="233">
        <f>+G12+G19+G28+G33+G43</f>
        <v>7453256</v>
      </c>
      <c r="H11" s="233">
        <f>+H12+H19+H28+H33+H43</f>
        <v>13853576.040000001</v>
      </c>
      <c r="I11" s="260">
        <f>+H11/F11*100</f>
        <v>181.96139263699735</v>
      </c>
    </row>
    <row r="12" spans="2:9" s="77" customFormat="1" ht="38.1" customHeight="1">
      <c r="B12" s="264">
        <v>1</v>
      </c>
      <c r="C12" s="252" t="s">
        <v>360</v>
      </c>
      <c r="D12" s="257" t="s">
        <v>221</v>
      </c>
      <c r="E12" s="233">
        <f>+E13+E14+E15+E16+E17+E18</f>
        <v>16423</v>
      </c>
      <c r="F12" s="233">
        <f t="shared" ref="F12:H12" si="0">+F13+F14+F15+F16+F17+F18</f>
        <v>25057</v>
      </c>
      <c r="G12" s="233">
        <f t="shared" si="0"/>
        <v>20748</v>
      </c>
      <c r="H12" s="233">
        <f t="shared" si="0"/>
        <v>15458.521000000002</v>
      </c>
      <c r="I12" s="260">
        <f t="shared" ref="I12:I71" si="1">+H12/F12*100</f>
        <v>61.69342299557011</v>
      </c>
    </row>
    <row r="13" spans="2:9" s="77" customFormat="1" ht="22.5">
      <c r="B13" s="264" t="s">
        <v>361</v>
      </c>
      <c r="C13" s="261" t="s">
        <v>362</v>
      </c>
      <c r="D13" s="257" t="s">
        <v>222</v>
      </c>
      <c r="E13" s="233"/>
      <c r="F13" s="233"/>
      <c r="G13" s="233"/>
      <c r="H13" s="262"/>
      <c r="I13" s="260"/>
    </row>
    <row r="14" spans="2:9" s="77" customFormat="1" ht="22.5">
      <c r="B14" s="264" t="s">
        <v>363</v>
      </c>
      <c r="C14" s="261" t="s">
        <v>364</v>
      </c>
      <c r="D14" s="257" t="s">
        <v>223</v>
      </c>
      <c r="E14" s="233">
        <v>16423</v>
      </c>
      <c r="F14" s="233">
        <v>538</v>
      </c>
      <c r="G14" s="233">
        <v>673</v>
      </c>
      <c r="H14" s="263">
        <f>+(1153531-427770)/1000</f>
        <v>725.76099999999997</v>
      </c>
      <c r="I14" s="260">
        <f t="shared" si="1"/>
        <v>134.89981412639403</v>
      </c>
    </row>
    <row r="15" spans="2:9" s="77" customFormat="1" ht="22.5">
      <c r="B15" s="264" t="s">
        <v>365</v>
      </c>
      <c r="C15" s="261" t="s">
        <v>366</v>
      </c>
      <c r="D15" s="257" t="s">
        <v>224</v>
      </c>
      <c r="E15" s="233"/>
      <c r="F15" s="233"/>
      <c r="G15" s="233"/>
      <c r="H15" s="262"/>
      <c r="I15" s="260"/>
    </row>
    <row r="16" spans="2:9" s="77" customFormat="1" ht="22.5">
      <c r="B16" s="264" t="s">
        <v>367</v>
      </c>
      <c r="C16" s="261" t="s">
        <v>368</v>
      </c>
      <c r="D16" s="257" t="s">
        <v>225</v>
      </c>
      <c r="E16" s="233"/>
      <c r="F16" s="233">
        <v>24442</v>
      </c>
      <c r="G16" s="233">
        <v>19998</v>
      </c>
      <c r="H16" s="262">
        <f>26303.755-10560.57-1010.425</f>
        <v>14732.760000000002</v>
      </c>
      <c r="I16" s="260">
        <f t="shared" si="1"/>
        <v>60.276409459127741</v>
      </c>
    </row>
    <row r="17" spans="2:9" s="77" customFormat="1" ht="22.5">
      <c r="B17" s="264" t="s">
        <v>369</v>
      </c>
      <c r="C17" s="261" t="s">
        <v>370</v>
      </c>
      <c r="D17" s="257" t="s">
        <v>226</v>
      </c>
      <c r="E17" s="233"/>
      <c r="F17" s="233">
        <v>77</v>
      </c>
      <c r="G17" s="233">
        <v>77</v>
      </c>
      <c r="H17" s="262">
        <v>0</v>
      </c>
      <c r="I17" s="260">
        <f t="shared" si="1"/>
        <v>0</v>
      </c>
    </row>
    <row r="18" spans="2:9" s="77" customFormat="1" ht="22.5">
      <c r="B18" s="264" t="s">
        <v>371</v>
      </c>
      <c r="C18" s="261" t="s">
        <v>372</v>
      </c>
      <c r="D18" s="257" t="s">
        <v>821</v>
      </c>
      <c r="E18" s="233"/>
      <c r="F18" s="233"/>
      <c r="G18" s="233"/>
      <c r="H18" s="263"/>
      <c r="I18" s="260"/>
    </row>
    <row r="19" spans="2:9" s="77" customFormat="1" ht="38.1" customHeight="1">
      <c r="B19" s="265">
        <v>2</v>
      </c>
      <c r="C19" s="252" t="s">
        <v>373</v>
      </c>
      <c r="D19" s="257" t="s">
        <v>179</v>
      </c>
      <c r="E19" s="233">
        <f>+E20+E21+E22+E23+E24+E25+E26+E27</f>
        <v>13684793</v>
      </c>
      <c r="F19" s="233">
        <f t="shared" ref="F19:H19" si="2">+F20+F21+F22+F23+F24+F25+F26+F27</f>
        <v>7507449</v>
      </c>
      <c r="G19" s="233">
        <f t="shared" si="2"/>
        <v>7349116</v>
      </c>
      <c r="H19" s="233">
        <f t="shared" si="2"/>
        <v>13751501.419000002</v>
      </c>
      <c r="I19" s="260">
        <f t="shared" si="1"/>
        <v>183.1714263926402</v>
      </c>
    </row>
    <row r="20" spans="2:9" s="77" customFormat="1" ht="22.5">
      <c r="B20" s="264" t="s">
        <v>374</v>
      </c>
      <c r="C20" s="261" t="s">
        <v>375</v>
      </c>
      <c r="D20" s="257" t="s">
        <v>176</v>
      </c>
      <c r="E20" s="233"/>
      <c r="F20" s="233"/>
      <c r="G20" s="233"/>
      <c r="H20" s="262"/>
      <c r="I20" s="260"/>
    </row>
    <row r="21" spans="2:9" s="77" customFormat="1" ht="22.5">
      <c r="B21" s="264" t="s">
        <v>376</v>
      </c>
      <c r="C21" s="261" t="s">
        <v>377</v>
      </c>
      <c r="D21" s="257" t="s">
        <v>95</v>
      </c>
      <c r="E21" s="233">
        <v>10204370</v>
      </c>
      <c r="F21" s="233">
        <v>3825892</v>
      </c>
      <c r="G21" s="233">
        <v>3844892</v>
      </c>
      <c r="H21" s="263">
        <f>12414997.899-33482.054-2203043.626</f>
        <v>10178472.219000001</v>
      </c>
      <c r="I21" s="260">
        <f t="shared" si="1"/>
        <v>266.04180721776783</v>
      </c>
    </row>
    <row r="22" spans="2:9" s="77" customFormat="1" ht="22.5">
      <c r="B22" s="264" t="s">
        <v>378</v>
      </c>
      <c r="C22" s="261" t="s">
        <v>379</v>
      </c>
      <c r="D22" s="257" t="s">
        <v>227</v>
      </c>
      <c r="E22" s="233">
        <v>46752</v>
      </c>
      <c r="F22" s="233">
        <v>340700</v>
      </c>
      <c r="G22" s="233">
        <v>189737</v>
      </c>
      <c r="H22" s="262">
        <f>1306347.258-3429246.434+2203043.626+33482.054</f>
        <v>113626.50400000019</v>
      </c>
      <c r="I22" s="260">
        <f t="shared" si="1"/>
        <v>33.350896389785788</v>
      </c>
    </row>
    <row r="23" spans="2:9" s="77" customFormat="1" ht="22.5">
      <c r="B23" s="264" t="s">
        <v>380</v>
      </c>
      <c r="C23" s="261" t="s">
        <v>381</v>
      </c>
      <c r="D23" s="257" t="s">
        <v>228</v>
      </c>
      <c r="E23" s="233">
        <v>3426161</v>
      </c>
      <c r="F23" s="233">
        <v>3285578</v>
      </c>
      <c r="G23" s="233">
        <v>3285578</v>
      </c>
      <c r="H23" s="262">
        <v>3426160.202</v>
      </c>
      <c r="I23" s="260">
        <f t="shared" si="1"/>
        <v>104.27876623230372</v>
      </c>
    </row>
    <row r="24" spans="2:9" s="77" customFormat="1" ht="22.5">
      <c r="B24" s="264" t="s">
        <v>382</v>
      </c>
      <c r="C24" s="261" t="s">
        <v>383</v>
      </c>
      <c r="D24" s="257" t="s">
        <v>229</v>
      </c>
      <c r="E24" s="233">
        <v>442</v>
      </c>
      <c r="F24" s="233">
        <v>442</v>
      </c>
      <c r="G24" s="233">
        <v>442</v>
      </c>
      <c r="H24" s="263">
        <v>442</v>
      </c>
      <c r="I24" s="260">
        <f t="shared" si="1"/>
        <v>100</v>
      </c>
    </row>
    <row r="25" spans="2:9" s="77" customFormat="1" ht="22.5">
      <c r="B25" s="264" t="s">
        <v>384</v>
      </c>
      <c r="C25" s="261" t="s">
        <v>385</v>
      </c>
      <c r="D25" s="257" t="s">
        <v>185</v>
      </c>
      <c r="E25" s="233">
        <v>7068</v>
      </c>
      <c r="F25" s="233">
        <v>54837</v>
      </c>
      <c r="G25" s="233">
        <v>28467</v>
      </c>
      <c r="H25" s="262">
        <v>32800.493999999999</v>
      </c>
      <c r="I25" s="260">
        <f t="shared" si="1"/>
        <v>59.81453033535751</v>
      </c>
    </row>
    <row r="26" spans="2:9" s="77" customFormat="1" ht="22.5">
      <c r="B26" s="264" t="s">
        <v>386</v>
      </c>
      <c r="C26" s="261" t="s">
        <v>387</v>
      </c>
      <c r="D26" s="257" t="s">
        <v>230</v>
      </c>
      <c r="E26" s="233"/>
      <c r="F26" s="233"/>
      <c r="G26" s="233"/>
      <c r="H26" s="262"/>
      <c r="I26" s="260"/>
    </row>
    <row r="27" spans="2:9" s="77" customFormat="1" ht="22.5">
      <c r="B27" s="264" t="s">
        <v>388</v>
      </c>
      <c r="C27" s="261" t="s">
        <v>389</v>
      </c>
      <c r="D27" s="257" t="s">
        <v>169</v>
      </c>
      <c r="E27" s="233"/>
      <c r="F27" s="233"/>
      <c r="G27" s="233"/>
      <c r="H27" s="262"/>
      <c r="I27" s="260"/>
    </row>
    <row r="28" spans="2:9" s="77" customFormat="1" ht="21">
      <c r="B28" s="265">
        <v>3</v>
      </c>
      <c r="C28" s="252" t="s">
        <v>390</v>
      </c>
      <c r="D28" s="257" t="s">
        <v>212</v>
      </c>
      <c r="E28" s="233">
        <f>+E29+E30+E31+E32</f>
        <v>0</v>
      </c>
      <c r="F28" s="233">
        <f t="shared" ref="F28:H28" si="3">+F29+F30+F31+F32</f>
        <v>0</v>
      </c>
      <c r="G28" s="233">
        <f t="shared" si="3"/>
        <v>0</v>
      </c>
      <c r="H28" s="233">
        <f t="shared" si="3"/>
        <v>0</v>
      </c>
      <c r="I28" s="260"/>
    </row>
    <row r="29" spans="2:9" s="77" customFormat="1" ht="22.5">
      <c r="B29" s="264" t="s">
        <v>391</v>
      </c>
      <c r="C29" s="261" t="s">
        <v>392</v>
      </c>
      <c r="D29" s="257" t="s">
        <v>231</v>
      </c>
      <c r="E29" s="233"/>
      <c r="F29" s="233"/>
      <c r="G29" s="233"/>
      <c r="H29" s="262"/>
      <c r="I29" s="260"/>
    </row>
    <row r="30" spans="2:9" s="77" customFormat="1" ht="22.5">
      <c r="B30" s="264" t="s">
        <v>393</v>
      </c>
      <c r="C30" s="261" t="s">
        <v>394</v>
      </c>
      <c r="D30" s="257" t="s">
        <v>232</v>
      </c>
      <c r="E30" s="233"/>
      <c r="F30" s="233"/>
      <c r="G30" s="233"/>
      <c r="H30" s="262"/>
      <c r="I30" s="260"/>
    </row>
    <row r="31" spans="2:9" s="77" customFormat="1" ht="22.5">
      <c r="B31" s="264" t="s">
        <v>395</v>
      </c>
      <c r="C31" s="261" t="s">
        <v>396</v>
      </c>
      <c r="D31" s="257" t="s">
        <v>233</v>
      </c>
      <c r="E31" s="233"/>
      <c r="F31" s="233"/>
      <c r="G31" s="233"/>
      <c r="H31" s="263"/>
      <c r="I31" s="260"/>
    </row>
    <row r="32" spans="2:9" s="77" customFormat="1" ht="22.5">
      <c r="B32" s="264" t="s">
        <v>397</v>
      </c>
      <c r="C32" s="261" t="s">
        <v>398</v>
      </c>
      <c r="D32" s="257" t="s">
        <v>234</v>
      </c>
      <c r="E32" s="233"/>
      <c r="F32" s="233"/>
      <c r="G32" s="233"/>
      <c r="H32" s="262"/>
      <c r="I32" s="260"/>
    </row>
    <row r="33" spans="2:9" s="77" customFormat="1" ht="38.1" customHeight="1">
      <c r="B33" s="265" t="s">
        <v>399</v>
      </c>
      <c r="C33" s="252" t="s">
        <v>400</v>
      </c>
      <c r="D33" s="257" t="s">
        <v>235</v>
      </c>
      <c r="E33" s="233">
        <f>+E34+E35+E36+E37+E38+E39+E40+E41+E42</f>
        <v>87723</v>
      </c>
      <c r="F33" s="233">
        <f t="shared" ref="F33:H33" si="4">+F34+F35+F36+F37+F38+F39+F40+F41+F42</f>
        <v>80964</v>
      </c>
      <c r="G33" s="233">
        <f t="shared" si="4"/>
        <v>83392</v>
      </c>
      <c r="H33" s="233">
        <f t="shared" si="4"/>
        <v>86616.1</v>
      </c>
      <c r="I33" s="260">
        <f t="shared" si="1"/>
        <v>106.98100390296923</v>
      </c>
    </row>
    <row r="34" spans="2:9" s="77" customFormat="1" ht="22.5">
      <c r="B34" s="264" t="s">
        <v>401</v>
      </c>
      <c r="C34" s="261" t="s">
        <v>402</v>
      </c>
      <c r="D34" s="257" t="s">
        <v>236</v>
      </c>
      <c r="E34" s="233"/>
      <c r="F34" s="233"/>
      <c r="G34" s="233"/>
      <c r="H34" s="262"/>
      <c r="I34" s="260"/>
    </row>
    <row r="35" spans="2:9" s="77" customFormat="1" ht="22.5">
      <c r="B35" s="264" t="s">
        <v>403</v>
      </c>
      <c r="C35" s="261" t="s">
        <v>404</v>
      </c>
      <c r="D35" s="257" t="s">
        <v>405</v>
      </c>
      <c r="E35" s="233"/>
      <c r="F35" s="233"/>
      <c r="G35" s="233"/>
      <c r="H35" s="263"/>
      <c r="I35" s="260"/>
    </row>
    <row r="36" spans="2:9" s="77" customFormat="1" ht="33.75">
      <c r="B36" s="264" t="s">
        <v>406</v>
      </c>
      <c r="C36" s="261" t="s">
        <v>407</v>
      </c>
      <c r="D36" s="257" t="s">
        <v>408</v>
      </c>
      <c r="E36" s="233"/>
      <c r="F36" s="233"/>
      <c r="G36" s="233"/>
      <c r="H36" s="263"/>
      <c r="I36" s="260"/>
    </row>
    <row r="37" spans="2:9" s="77" customFormat="1" ht="33.75">
      <c r="B37" s="264" t="s">
        <v>409</v>
      </c>
      <c r="C37" s="261" t="s">
        <v>410</v>
      </c>
      <c r="D37" s="257" t="s">
        <v>411</v>
      </c>
      <c r="E37" s="233"/>
      <c r="F37" s="233"/>
      <c r="G37" s="233"/>
      <c r="H37" s="262"/>
      <c r="I37" s="260"/>
    </row>
    <row r="38" spans="2:9" s="77" customFormat="1" ht="33.75">
      <c r="B38" s="264" t="s">
        <v>409</v>
      </c>
      <c r="C38" s="261" t="s">
        <v>412</v>
      </c>
      <c r="D38" s="257" t="s">
        <v>413</v>
      </c>
      <c r="E38" s="233"/>
      <c r="F38" s="233"/>
      <c r="G38" s="233"/>
      <c r="H38" s="262"/>
      <c r="I38" s="260"/>
    </row>
    <row r="39" spans="2:9" s="77" customFormat="1" ht="22.5">
      <c r="B39" s="264" t="s">
        <v>414</v>
      </c>
      <c r="C39" s="261" t="s">
        <v>415</v>
      </c>
      <c r="D39" s="257" t="s">
        <v>416</v>
      </c>
      <c r="E39" s="233"/>
      <c r="F39" s="233"/>
      <c r="G39" s="233"/>
      <c r="H39" s="262"/>
      <c r="I39" s="260"/>
    </row>
    <row r="40" spans="2:9" s="77" customFormat="1" ht="22.5">
      <c r="B40" s="264" t="s">
        <v>414</v>
      </c>
      <c r="C40" s="261" t="s">
        <v>417</v>
      </c>
      <c r="D40" s="257" t="s">
        <v>418</v>
      </c>
      <c r="E40" s="233"/>
      <c r="F40" s="233"/>
      <c r="G40" s="233"/>
      <c r="H40" s="262"/>
      <c r="I40" s="260"/>
    </row>
    <row r="41" spans="2:9" s="77" customFormat="1" ht="22.5">
      <c r="B41" s="264" t="s">
        <v>419</v>
      </c>
      <c r="C41" s="261" t="s">
        <v>420</v>
      </c>
      <c r="D41" s="257" t="s">
        <v>421</v>
      </c>
      <c r="E41" s="233"/>
      <c r="F41" s="233"/>
      <c r="G41" s="233"/>
      <c r="H41" s="262"/>
      <c r="I41" s="260"/>
    </row>
    <row r="42" spans="2:9" s="77" customFormat="1" ht="22.5">
      <c r="B42" s="264" t="s">
        <v>422</v>
      </c>
      <c r="C42" s="261" t="s">
        <v>423</v>
      </c>
      <c r="D42" s="257" t="s">
        <v>424</v>
      </c>
      <c r="E42" s="233">
        <v>87723</v>
      </c>
      <c r="F42" s="233">
        <v>80964</v>
      </c>
      <c r="G42" s="233">
        <v>83392</v>
      </c>
      <c r="H42" s="262">
        <v>86616.1</v>
      </c>
      <c r="I42" s="260">
        <f t="shared" si="1"/>
        <v>106.98100390296923</v>
      </c>
    </row>
    <row r="43" spans="2:9" s="77" customFormat="1" ht="38.1" customHeight="1">
      <c r="B43" s="265">
        <v>5</v>
      </c>
      <c r="C43" s="252" t="s">
        <v>425</v>
      </c>
      <c r="D43" s="257" t="s">
        <v>426</v>
      </c>
      <c r="E43" s="233">
        <f>+E44+E45+E46+E47+E48+E49+E50</f>
        <v>0</v>
      </c>
      <c r="F43" s="233">
        <f t="shared" ref="F43:H43" si="5">+F44+F45+F46+F47+F48+F49+F50</f>
        <v>0</v>
      </c>
      <c r="G43" s="233">
        <f t="shared" si="5"/>
        <v>0</v>
      </c>
      <c r="H43" s="233">
        <f t="shared" si="5"/>
        <v>0</v>
      </c>
      <c r="I43" s="260"/>
    </row>
    <row r="44" spans="2:9" s="77" customFormat="1" ht="22.5">
      <c r="B44" s="264" t="s">
        <v>427</v>
      </c>
      <c r="C44" s="261" t="s">
        <v>428</v>
      </c>
      <c r="D44" s="257" t="s">
        <v>429</v>
      </c>
      <c r="E44" s="233"/>
      <c r="F44" s="233"/>
      <c r="G44" s="233"/>
      <c r="H44" s="233"/>
      <c r="I44" s="260"/>
    </row>
    <row r="45" spans="2:9" s="77" customFormat="1" ht="22.5">
      <c r="B45" s="264" t="s">
        <v>430</v>
      </c>
      <c r="C45" s="261" t="s">
        <v>431</v>
      </c>
      <c r="D45" s="257" t="s">
        <v>432</v>
      </c>
      <c r="E45" s="233"/>
      <c r="F45" s="233"/>
      <c r="G45" s="233"/>
      <c r="H45" s="233"/>
      <c r="I45" s="260"/>
    </row>
    <row r="46" spans="2:9" s="77" customFormat="1" ht="22.5">
      <c r="B46" s="264" t="s">
        <v>433</v>
      </c>
      <c r="C46" s="261" t="s">
        <v>434</v>
      </c>
      <c r="D46" s="257" t="s">
        <v>435</v>
      </c>
      <c r="E46" s="233"/>
      <c r="F46" s="233"/>
      <c r="G46" s="233"/>
      <c r="H46" s="233"/>
      <c r="I46" s="260"/>
    </row>
    <row r="47" spans="2:9" s="77" customFormat="1" ht="22.5">
      <c r="B47" s="264" t="s">
        <v>436</v>
      </c>
      <c r="C47" s="261" t="s">
        <v>437</v>
      </c>
      <c r="D47" s="257" t="s">
        <v>438</v>
      </c>
      <c r="E47" s="233"/>
      <c r="F47" s="233"/>
      <c r="G47" s="233"/>
      <c r="H47" s="233"/>
      <c r="I47" s="260"/>
    </row>
    <row r="48" spans="2:9" s="77" customFormat="1" ht="22.5">
      <c r="B48" s="264" t="s">
        <v>439</v>
      </c>
      <c r="C48" s="261" t="s">
        <v>440</v>
      </c>
      <c r="D48" s="257" t="s">
        <v>441</v>
      </c>
      <c r="E48" s="233"/>
      <c r="F48" s="233"/>
      <c r="G48" s="233"/>
      <c r="H48" s="233"/>
      <c r="I48" s="260"/>
    </row>
    <row r="49" spans="2:9" s="77" customFormat="1" ht="22.5">
      <c r="B49" s="264" t="s">
        <v>442</v>
      </c>
      <c r="C49" s="261" t="s">
        <v>443</v>
      </c>
      <c r="D49" s="257" t="s">
        <v>444</v>
      </c>
      <c r="E49" s="233"/>
      <c r="F49" s="233"/>
      <c r="G49" s="233"/>
      <c r="H49" s="233"/>
      <c r="I49" s="260"/>
    </row>
    <row r="50" spans="2:9" s="77" customFormat="1" ht="22.5">
      <c r="B50" s="264" t="s">
        <v>445</v>
      </c>
      <c r="C50" s="261" t="s">
        <v>446</v>
      </c>
      <c r="D50" s="257" t="s">
        <v>447</v>
      </c>
      <c r="E50" s="233"/>
      <c r="F50" s="233"/>
      <c r="G50" s="233"/>
      <c r="H50" s="233"/>
      <c r="I50" s="260"/>
    </row>
    <row r="51" spans="2:9" s="77" customFormat="1" ht="20.25">
      <c r="B51" s="265">
        <v>288</v>
      </c>
      <c r="C51" s="252" t="s">
        <v>259</v>
      </c>
      <c r="D51" s="257" t="s">
        <v>448</v>
      </c>
      <c r="E51" s="233"/>
      <c r="F51" s="233"/>
      <c r="G51" s="233"/>
      <c r="H51" s="233"/>
      <c r="I51" s="260"/>
    </row>
    <row r="52" spans="2:9" s="77" customFormat="1" ht="21">
      <c r="B52" s="265"/>
      <c r="C52" s="252" t="s">
        <v>449</v>
      </c>
      <c r="D52" s="257" t="s">
        <v>450</v>
      </c>
      <c r="E52" s="233">
        <f>+E53+E60+E68+E69+E70+E71++E77+E78+E79</f>
        <v>841642</v>
      </c>
      <c r="F52" s="233">
        <f t="shared" ref="F52:H52" si="6">+F53+F60+F68+F69+F70+F71++F77+F78+F79</f>
        <v>481605</v>
      </c>
      <c r="G52" s="233">
        <f t="shared" si="6"/>
        <v>699793</v>
      </c>
      <c r="H52" s="233">
        <f t="shared" si="6"/>
        <v>713251.25988999999</v>
      </c>
      <c r="I52" s="260">
        <f t="shared" si="1"/>
        <v>148.09880709087321</v>
      </c>
    </row>
    <row r="53" spans="2:9" s="77" customFormat="1" ht="21">
      <c r="B53" s="265" t="s">
        <v>451</v>
      </c>
      <c r="C53" s="252" t="s">
        <v>452</v>
      </c>
      <c r="D53" s="257" t="s">
        <v>453</v>
      </c>
      <c r="E53" s="233">
        <f>+E54+E55+E56+E57+E58+E59</f>
        <v>13519</v>
      </c>
      <c r="F53" s="233">
        <f t="shared" ref="F53:H53" si="7">+F54+F55+F56+F57+F58+F59</f>
        <v>13405</v>
      </c>
      <c r="G53" s="233">
        <f t="shared" si="7"/>
        <v>12110</v>
      </c>
      <c r="H53" s="233">
        <f t="shared" si="7"/>
        <v>15697.576000000001</v>
      </c>
      <c r="I53" s="260">
        <f t="shared" si="1"/>
        <v>117.10239462886982</v>
      </c>
    </row>
    <row r="54" spans="2:9" s="77" customFormat="1" ht="22.5">
      <c r="B54" s="264">
        <v>10</v>
      </c>
      <c r="C54" s="261" t="s">
        <v>454</v>
      </c>
      <c r="D54" s="257" t="s">
        <v>455</v>
      </c>
      <c r="E54" s="233">
        <v>12537</v>
      </c>
      <c r="F54" s="233">
        <v>12615</v>
      </c>
      <c r="G54" s="233">
        <v>11416</v>
      </c>
      <c r="H54" s="233">
        <v>14940.233</v>
      </c>
      <c r="I54" s="260">
        <f t="shared" si="1"/>
        <v>118.43228695996831</v>
      </c>
    </row>
    <row r="55" spans="2:9" s="77" customFormat="1" ht="20.25">
      <c r="B55" s="264">
        <v>11</v>
      </c>
      <c r="C55" s="261" t="s">
        <v>456</v>
      </c>
      <c r="D55" s="257" t="s">
        <v>457</v>
      </c>
      <c r="E55" s="233"/>
      <c r="F55" s="233"/>
      <c r="G55" s="233"/>
      <c r="H55" s="233"/>
      <c r="I55" s="260"/>
    </row>
    <row r="56" spans="2:9" s="77" customFormat="1" ht="20.25">
      <c r="B56" s="264">
        <v>12</v>
      </c>
      <c r="C56" s="261" t="s">
        <v>458</v>
      </c>
      <c r="D56" s="257" t="s">
        <v>459</v>
      </c>
      <c r="E56" s="233"/>
      <c r="F56" s="233"/>
      <c r="G56" s="233"/>
      <c r="H56" s="233"/>
      <c r="I56" s="260"/>
    </row>
    <row r="57" spans="2:9" s="77" customFormat="1" ht="20.25">
      <c r="B57" s="264">
        <v>13</v>
      </c>
      <c r="C57" s="261" t="s">
        <v>460</v>
      </c>
      <c r="D57" s="257" t="s">
        <v>461</v>
      </c>
      <c r="E57" s="233"/>
      <c r="F57" s="233"/>
      <c r="G57" s="233"/>
      <c r="H57" s="233"/>
      <c r="I57" s="260"/>
    </row>
    <row r="58" spans="2:9" s="77" customFormat="1" ht="20.25">
      <c r="B58" s="264">
        <v>14</v>
      </c>
      <c r="C58" s="261" t="s">
        <v>462</v>
      </c>
      <c r="D58" s="257" t="s">
        <v>463</v>
      </c>
      <c r="E58" s="233"/>
      <c r="F58" s="233"/>
      <c r="G58" s="233"/>
      <c r="H58" s="233"/>
      <c r="I58" s="260"/>
    </row>
    <row r="59" spans="2:9" s="77" customFormat="1" ht="20.25">
      <c r="B59" s="264">
        <v>15</v>
      </c>
      <c r="C59" s="266" t="s">
        <v>464</v>
      </c>
      <c r="D59" s="257" t="s">
        <v>465</v>
      </c>
      <c r="E59" s="233">
        <v>982</v>
      </c>
      <c r="F59" s="233">
        <v>790</v>
      </c>
      <c r="G59" s="233">
        <v>694</v>
      </c>
      <c r="H59" s="233">
        <v>757.34299999999996</v>
      </c>
      <c r="I59" s="260">
        <f t="shared" si="1"/>
        <v>95.866202531645555</v>
      </c>
    </row>
    <row r="60" spans="2:9" s="77" customFormat="1" ht="38.1" customHeight="1">
      <c r="B60" s="265"/>
      <c r="C60" s="252" t="s">
        <v>466</v>
      </c>
      <c r="D60" s="257" t="s">
        <v>467</v>
      </c>
      <c r="E60" s="233">
        <f>+E61+E62+E63+E64+E65+E66+E67</f>
        <v>35066</v>
      </c>
      <c r="F60" s="233">
        <f t="shared" ref="F60:H60" si="8">+F61+F62+F63+F64+F65+F66+F67</f>
        <v>48500</v>
      </c>
      <c r="G60" s="233">
        <f t="shared" si="8"/>
        <v>52230</v>
      </c>
      <c r="H60" s="233">
        <f t="shared" si="8"/>
        <v>35578.979000000007</v>
      </c>
      <c r="I60" s="260">
        <f t="shared" si="1"/>
        <v>73.358719587628883</v>
      </c>
    </row>
    <row r="61" spans="2:9" s="75" customFormat="1" ht="38.1" customHeight="1">
      <c r="B61" s="264" t="s">
        <v>468</v>
      </c>
      <c r="C61" s="261" t="s">
        <v>469</v>
      </c>
      <c r="D61" s="257" t="s">
        <v>470</v>
      </c>
      <c r="E61" s="233"/>
      <c r="F61" s="233"/>
      <c r="G61" s="233"/>
      <c r="H61" s="262"/>
      <c r="I61" s="260"/>
    </row>
    <row r="62" spans="2:9" s="75" customFormat="1" ht="22.5">
      <c r="B62" s="264" t="s">
        <v>471</v>
      </c>
      <c r="C62" s="261" t="s">
        <v>472</v>
      </c>
      <c r="D62" s="257" t="s">
        <v>473</v>
      </c>
      <c r="E62" s="267"/>
      <c r="F62" s="267"/>
      <c r="G62" s="267"/>
      <c r="H62" s="268"/>
      <c r="I62" s="260"/>
    </row>
    <row r="63" spans="2:9" s="77" customFormat="1" ht="33" customHeight="1">
      <c r="B63" s="264" t="s">
        <v>474</v>
      </c>
      <c r="C63" s="261" t="s">
        <v>475</v>
      </c>
      <c r="D63" s="257" t="s">
        <v>476</v>
      </c>
      <c r="E63" s="234"/>
      <c r="F63" s="233"/>
      <c r="G63" s="267"/>
      <c r="H63" s="234"/>
      <c r="I63" s="260"/>
    </row>
    <row r="64" spans="2:9" s="75" customFormat="1" ht="22.5">
      <c r="B64" s="264" t="s">
        <v>477</v>
      </c>
      <c r="C64" s="261" t="s">
        <v>478</v>
      </c>
      <c r="D64" s="257" t="s">
        <v>479</v>
      </c>
      <c r="E64" s="233"/>
      <c r="F64" s="233"/>
      <c r="G64" s="233"/>
      <c r="H64" s="233"/>
      <c r="I64" s="260"/>
    </row>
    <row r="65" spans="2:9" ht="22.5">
      <c r="B65" s="264" t="s">
        <v>480</v>
      </c>
      <c r="C65" s="261" t="s">
        <v>481</v>
      </c>
      <c r="D65" s="257" t="s">
        <v>482</v>
      </c>
      <c r="E65" s="267">
        <v>35066</v>
      </c>
      <c r="F65" s="267">
        <v>48500</v>
      </c>
      <c r="G65" s="267">
        <v>52230</v>
      </c>
      <c r="H65" s="268">
        <f>37157.48-1578.501</f>
        <v>35578.979000000007</v>
      </c>
      <c r="I65" s="260">
        <f t="shared" si="1"/>
        <v>73.358719587628883</v>
      </c>
    </row>
    <row r="66" spans="2:9" ht="22.5">
      <c r="B66" s="264" t="s">
        <v>483</v>
      </c>
      <c r="C66" s="261" t="s">
        <v>484</v>
      </c>
      <c r="D66" s="257" t="s">
        <v>485</v>
      </c>
      <c r="E66" s="267"/>
      <c r="F66" s="267"/>
      <c r="G66" s="267"/>
      <c r="H66" s="268"/>
      <c r="I66" s="260"/>
    </row>
    <row r="67" spans="2:9" ht="22.5">
      <c r="B67" s="264" t="s">
        <v>486</v>
      </c>
      <c r="C67" s="261" t="s">
        <v>487</v>
      </c>
      <c r="D67" s="257" t="s">
        <v>488</v>
      </c>
      <c r="E67" s="267"/>
      <c r="F67" s="267"/>
      <c r="G67" s="267"/>
      <c r="H67" s="268"/>
      <c r="I67" s="260"/>
    </row>
    <row r="68" spans="2:9" ht="21">
      <c r="B68" s="265">
        <v>21</v>
      </c>
      <c r="C68" s="252" t="s">
        <v>489</v>
      </c>
      <c r="D68" s="257" t="s">
        <v>490</v>
      </c>
      <c r="E68" s="267"/>
      <c r="F68" s="267"/>
      <c r="G68" s="267"/>
      <c r="H68" s="268"/>
      <c r="I68" s="260"/>
    </row>
    <row r="69" spans="2:9">
      <c r="B69" s="265">
        <v>22</v>
      </c>
      <c r="C69" s="252" t="s">
        <v>491</v>
      </c>
      <c r="D69" s="257" t="s">
        <v>492</v>
      </c>
      <c r="E69" s="267">
        <v>33527</v>
      </c>
      <c r="F69" s="267">
        <v>40615</v>
      </c>
      <c r="G69" s="267">
        <v>37831</v>
      </c>
      <c r="H69" s="268">
        <v>38906.061999999998</v>
      </c>
      <c r="I69" s="260">
        <f t="shared" si="1"/>
        <v>95.79234765480733</v>
      </c>
    </row>
    <row r="70" spans="2:9" ht="31.5">
      <c r="B70" s="265">
        <v>236</v>
      </c>
      <c r="C70" s="252" t="s">
        <v>493</v>
      </c>
      <c r="D70" s="257" t="s">
        <v>494</v>
      </c>
      <c r="E70" s="267"/>
      <c r="F70" s="267"/>
      <c r="G70" s="267"/>
      <c r="H70" s="268"/>
      <c r="I70" s="260"/>
    </row>
    <row r="71" spans="2:9" ht="31.5">
      <c r="B71" s="265" t="s">
        <v>495</v>
      </c>
      <c r="C71" s="252" t="s">
        <v>496</v>
      </c>
      <c r="D71" s="257" t="s">
        <v>497</v>
      </c>
      <c r="E71" s="267">
        <f>+E72+E73+E74+E75+E76</f>
        <v>742826</v>
      </c>
      <c r="F71" s="267">
        <f t="shared" ref="F71:H71" si="9">+F72+F73+F74+F75+F76</f>
        <v>361585</v>
      </c>
      <c r="G71" s="267">
        <f t="shared" si="9"/>
        <v>583122</v>
      </c>
      <c r="H71" s="267">
        <f t="shared" si="9"/>
        <v>611975.94288999995</v>
      </c>
      <c r="I71" s="260">
        <f t="shared" si="1"/>
        <v>169.24815545169184</v>
      </c>
    </row>
    <row r="72" spans="2:9" ht="22.5">
      <c r="B72" s="264" t="s">
        <v>498</v>
      </c>
      <c r="C72" s="261" t="s">
        <v>499</v>
      </c>
      <c r="D72" s="257" t="s">
        <v>500</v>
      </c>
      <c r="E72" s="267"/>
      <c r="F72" s="267"/>
      <c r="G72" s="267"/>
      <c r="H72" s="268"/>
      <c r="I72" s="260"/>
    </row>
    <row r="73" spans="2:9" ht="22.5">
      <c r="B73" s="264" t="s">
        <v>501</v>
      </c>
      <c r="C73" s="261" t="s">
        <v>502</v>
      </c>
      <c r="D73" s="257" t="s">
        <v>503</v>
      </c>
      <c r="E73" s="267"/>
      <c r="F73" s="267"/>
      <c r="G73" s="267"/>
      <c r="H73" s="268"/>
      <c r="I73" s="260"/>
    </row>
    <row r="74" spans="2:9" ht="22.5">
      <c r="B74" s="264" t="s">
        <v>504</v>
      </c>
      <c r="C74" s="261" t="s">
        <v>505</v>
      </c>
      <c r="D74" s="257" t="s">
        <v>506</v>
      </c>
      <c r="E74" s="267"/>
      <c r="F74" s="267"/>
      <c r="G74" s="267"/>
      <c r="H74" s="268"/>
      <c r="I74" s="260"/>
    </row>
    <row r="75" spans="2:9" ht="22.5">
      <c r="B75" s="264" t="s">
        <v>507</v>
      </c>
      <c r="C75" s="261" t="s">
        <v>508</v>
      </c>
      <c r="D75" s="257" t="s">
        <v>509</v>
      </c>
      <c r="E75" s="267"/>
      <c r="F75" s="267"/>
      <c r="G75" s="267"/>
      <c r="H75" s="268"/>
      <c r="I75" s="260"/>
    </row>
    <row r="76" spans="2:9" ht="33.75">
      <c r="B76" s="264" t="s">
        <v>510</v>
      </c>
      <c r="C76" s="261" t="s">
        <v>511</v>
      </c>
      <c r="D76" s="257" t="s">
        <v>512</v>
      </c>
      <c r="E76" s="267">
        <v>742826</v>
      </c>
      <c r="F76" s="267">
        <v>361585</v>
      </c>
      <c r="G76" s="268">
        <v>583122</v>
      </c>
      <c r="H76" s="267">
        <v>611975.94288999995</v>
      </c>
      <c r="I76" s="260">
        <f t="shared" ref="I76:I138" si="10">+H76/F76*100</f>
        <v>169.24815545169184</v>
      </c>
    </row>
    <row r="77" spans="2:9" ht="21">
      <c r="B77" s="265">
        <v>24</v>
      </c>
      <c r="C77" s="252" t="s">
        <v>513</v>
      </c>
      <c r="D77" s="257" t="s">
        <v>514</v>
      </c>
      <c r="E77" s="267">
        <v>13259</v>
      </c>
      <c r="F77" s="267">
        <v>17500</v>
      </c>
      <c r="G77" s="267">
        <v>14500</v>
      </c>
      <c r="H77" s="268">
        <v>6957.7479999999996</v>
      </c>
      <c r="I77" s="260">
        <f t="shared" si="10"/>
        <v>39.758559999999996</v>
      </c>
    </row>
    <row r="78" spans="2:9">
      <c r="B78" s="265">
        <v>27</v>
      </c>
      <c r="C78" s="252" t="s">
        <v>515</v>
      </c>
      <c r="D78" s="257" t="s">
        <v>516</v>
      </c>
      <c r="E78" s="267">
        <v>23</v>
      </c>
      <c r="F78" s="267"/>
      <c r="G78" s="267"/>
      <c r="H78" s="268"/>
      <c r="I78" s="260"/>
    </row>
    <row r="79" spans="2:9" ht="21">
      <c r="B79" s="265" t="s">
        <v>517</v>
      </c>
      <c r="C79" s="252" t="s">
        <v>518</v>
      </c>
      <c r="D79" s="257" t="s">
        <v>519</v>
      </c>
      <c r="E79" s="267">
        <v>3422</v>
      </c>
      <c r="F79" s="267"/>
      <c r="G79" s="267"/>
      <c r="H79" s="268">
        <v>4134.9520000000002</v>
      </c>
      <c r="I79" s="260"/>
    </row>
    <row r="80" spans="2:9" ht="21">
      <c r="B80" s="265"/>
      <c r="C80" s="252" t="s">
        <v>520</v>
      </c>
      <c r="D80" s="257" t="s">
        <v>521</v>
      </c>
      <c r="E80" s="267">
        <f>+E11+E51+E52</f>
        <v>14630581</v>
      </c>
      <c r="F80" s="267">
        <f t="shared" ref="F80:H80" si="11">+F11+F51+F52</f>
        <v>8095075</v>
      </c>
      <c r="G80" s="267">
        <f t="shared" si="11"/>
        <v>8153049</v>
      </c>
      <c r="H80" s="267">
        <f t="shared" si="11"/>
        <v>14566827.29989</v>
      </c>
      <c r="I80" s="260">
        <f t="shared" si="10"/>
        <v>179.94678616183296</v>
      </c>
    </row>
    <row r="81" spans="2:12">
      <c r="B81" s="265">
        <v>88</v>
      </c>
      <c r="C81" s="252" t="s">
        <v>522</v>
      </c>
      <c r="D81" s="257" t="s">
        <v>523</v>
      </c>
      <c r="E81" s="267">
        <v>746</v>
      </c>
      <c r="F81" s="267">
        <v>720</v>
      </c>
      <c r="G81" s="267">
        <v>770</v>
      </c>
      <c r="H81" s="268">
        <v>746</v>
      </c>
      <c r="I81" s="260">
        <f t="shared" si="10"/>
        <v>103.61111111111111</v>
      </c>
    </row>
    <row r="82" spans="2:12">
      <c r="B82" s="265"/>
      <c r="C82" s="252" t="s">
        <v>99</v>
      </c>
      <c r="D82" s="269"/>
      <c r="E82" s="267"/>
      <c r="F82" s="267"/>
      <c r="G82" s="267"/>
      <c r="H82" s="268"/>
      <c r="I82" s="260"/>
    </row>
    <row r="83" spans="2:12" ht="31.5">
      <c r="B83" s="265"/>
      <c r="C83" s="252" t="s">
        <v>524</v>
      </c>
      <c r="D83" s="257" t="s">
        <v>525</v>
      </c>
      <c r="E83" s="267">
        <f>+E84+E93-E94+E95+E96+E97-E98+E99+E102-E103</f>
        <v>13570837.433</v>
      </c>
      <c r="F83" s="267">
        <f t="shared" ref="F83:G83" si="12">+F84+F93-F94+F95+F96+F97-F98+F99+F102-F103</f>
        <v>7928912</v>
      </c>
      <c r="G83" s="267">
        <f t="shared" si="12"/>
        <v>7997056</v>
      </c>
      <c r="H83" s="267">
        <f>+H84+H93-H94+H95+H96+H97-H98+H99-H103</f>
        <v>13512356.911</v>
      </c>
      <c r="I83" s="260">
        <f t="shared" si="10"/>
        <v>170.41880286980106</v>
      </c>
      <c r="L83" s="197"/>
    </row>
    <row r="84" spans="2:12" ht="21">
      <c r="B84" s="265">
        <v>30</v>
      </c>
      <c r="C84" s="252" t="s">
        <v>526</v>
      </c>
      <c r="D84" s="257" t="s">
        <v>527</v>
      </c>
      <c r="E84" s="267">
        <f>+E85+E86+E87+E88+E89+E90+E91+E92</f>
        <v>7789394.4889999991</v>
      </c>
      <c r="F84" s="267">
        <f t="shared" ref="F84:H84" si="13">+F85+F86+F87+F88+F89+F90+F91+F92</f>
        <v>7789394</v>
      </c>
      <c r="G84" s="267">
        <f t="shared" si="13"/>
        <v>7789394</v>
      </c>
      <c r="H84" s="267">
        <f t="shared" si="13"/>
        <v>7789394.1840000004</v>
      </c>
      <c r="I84" s="260">
        <f t="shared" si="10"/>
        <v>100.00000236218634</v>
      </c>
      <c r="L84" s="197"/>
    </row>
    <row r="85" spans="2:12">
      <c r="B85" s="264">
        <v>300</v>
      </c>
      <c r="C85" s="261" t="s">
        <v>528</v>
      </c>
      <c r="D85" s="257" t="s">
        <v>529</v>
      </c>
      <c r="E85" s="267"/>
      <c r="F85" s="267"/>
      <c r="G85" s="267"/>
      <c r="H85" s="267"/>
      <c r="I85" s="260"/>
    </row>
    <row r="86" spans="2:12" ht="22.5">
      <c r="B86" s="264">
        <v>301</v>
      </c>
      <c r="C86" s="261" t="s">
        <v>530</v>
      </c>
      <c r="D86" s="257" t="s">
        <v>531</v>
      </c>
      <c r="E86" s="267"/>
      <c r="F86" s="267"/>
      <c r="G86" s="267"/>
      <c r="H86" s="267"/>
      <c r="I86" s="260"/>
    </row>
    <row r="87" spans="2:12">
      <c r="B87" s="264">
        <v>302</v>
      </c>
      <c r="C87" s="261" t="s">
        <v>532</v>
      </c>
      <c r="D87" s="257" t="s">
        <v>533</v>
      </c>
      <c r="E87" s="267"/>
      <c r="F87" s="267"/>
      <c r="G87" s="267"/>
      <c r="H87" s="267"/>
      <c r="I87" s="260"/>
    </row>
    <row r="88" spans="2:12">
      <c r="B88" s="264">
        <v>303</v>
      </c>
      <c r="C88" s="261" t="s">
        <v>534</v>
      </c>
      <c r="D88" s="257" t="s">
        <v>535</v>
      </c>
      <c r="E88" s="267">
        <v>7762176.1849999996</v>
      </c>
      <c r="F88" s="267">
        <v>7789394</v>
      </c>
      <c r="G88" s="267">
        <v>7789394</v>
      </c>
      <c r="H88" s="267">
        <v>7762176.1840000004</v>
      </c>
      <c r="I88" s="260">
        <f t="shared" si="10"/>
        <v>99.650578517404568</v>
      </c>
    </row>
    <row r="89" spans="2:12">
      <c r="B89" s="264">
        <v>304</v>
      </c>
      <c r="C89" s="261" t="s">
        <v>536</v>
      </c>
      <c r="D89" s="257" t="s">
        <v>537</v>
      </c>
      <c r="E89" s="267"/>
      <c r="F89" s="267"/>
      <c r="G89" s="267"/>
      <c r="H89" s="267"/>
      <c r="I89" s="260"/>
    </row>
    <row r="90" spans="2:12">
      <c r="B90" s="264">
        <v>305</v>
      </c>
      <c r="C90" s="261" t="s">
        <v>538</v>
      </c>
      <c r="D90" s="257" t="s">
        <v>539</v>
      </c>
      <c r="E90" s="267"/>
      <c r="F90" s="267"/>
      <c r="G90" s="267"/>
      <c r="H90" s="267"/>
      <c r="I90" s="260"/>
    </row>
    <row r="91" spans="2:12">
      <c r="B91" s="264">
        <v>306</v>
      </c>
      <c r="C91" s="261" t="s">
        <v>540</v>
      </c>
      <c r="D91" s="257" t="s">
        <v>541</v>
      </c>
      <c r="E91" s="267"/>
      <c r="F91" s="267"/>
      <c r="G91" s="267"/>
      <c r="H91" s="267"/>
      <c r="I91" s="260"/>
    </row>
    <row r="92" spans="2:12">
      <c r="B92" s="264">
        <v>309</v>
      </c>
      <c r="C92" s="261" t="s">
        <v>542</v>
      </c>
      <c r="D92" s="257" t="s">
        <v>543</v>
      </c>
      <c r="E92" s="267">
        <v>27218.304</v>
      </c>
      <c r="F92" s="267"/>
      <c r="G92" s="267"/>
      <c r="H92" s="267">
        <v>27218</v>
      </c>
      <c r="I92" s="260"/>
    </row>
    <row r="93" spans="2:12">
      <c r="B93" s="265">
        <v>31</v>
      </c>
      <c r="C93" s="252" t="s">
        <v>544</v>
      </c>
      <c r="D93" s="257" t="s">
        <v>545</v>
      </c>
      <c r="E93" s="267"/>
      <c r="F93" s="267"/>
      <c r="G93" s="267"/>
      <c r="H93" s="267"/>
      <c r="I93" s="260"/>
    </row>
    <row r="94" spans="2:12">
      <c r="B94" s="265" t="s">
        <v>546</v>
      </c>
      <c r="C94" s="252" t="s">
        <v>547</v>
      </c>
      <c r="D94" s="257" t="s">
        <v>548</v>
      </c>
      <c r="E94" s="267"/>
      <c r="F94" s="267"/>
      <c r="G94" s="267"/>
      <c r="H94" s="267"/>
      <c r="I94" s="260"/>
    </row>
    <row r="95" spans="2:12">
      <c r="B95" s="265">
        <v>32</v>
      </c>
      <c r="C95" s="252" t="s">
        <v>549</v>
      </c>
      <c r="D95" s="257" t="s">
        <v>550</v>
      </c>
      <c r="E95" s="267">
        <v>68767.153000000006</v>
      </c>
      <c r="F95" s="267"/>
      <c r="G95" s="267"/>
      <c r="H95" s="267">
        <v>68767.153000000006</v>
      </c>
      <c r="I95" s="260"/>
    </row>
    <row r="96" spans="2:12" ht="42">
      <c r="B96" s="265">
        <v>330</v>
      </c>
      <c r="C96" s="252" t="s">
        <v>551</v>
      </c>
      <c r="D96" s="257" t="s">
        <v>552</v>
      </c>
      <c r="E96" s="267">
        <v>5400466.9919999996</v>
      </c>
      <c r="F96" s="267"/>
      <c r="G96" s="267"/>
      <c r="H96" s="267">
        <v>5400189.5</v>
      </c>
      <c r="I96" s="260"/>
    </row>
    <row r="97" spans="2:11" ht="52.5">
      <c r="B97" s="265" t="s">
        <v>553</v>
      </c>
      <c r="C97" s="252" t="s">
        <v>554</v>
      </c>
      <c r="D97" s="257" t="s">
        <v>555</v>
      </c>
      <c r="E97" s="267"/>
      <c r="F97" s="267"/>
      <c r="G97" s="267"/>
      <c r="H97" s="267"/>
      <c r="I97" s="260"/>
    </row>
    <row r="98" spans="2:11" ht="52.5">
      <c r="B98" s="265" t="s">
        <v>553</v>
      </c>
      <c r="C98" s="252" t="s">
        <v>556</v>
      </c>
      <c r="D98" s="257" t="s">
        <v>557</v>
      </c>
      <c r="E98" s="267"/>
      <c r="F98" s="267"/>
      <c r="G98" s="267"/>
      <c r="H98" s="267">
        <v>13.585000000000001</v>
      </c>
      <c r="I98" s="260"/>
    </row>
    <row r="99" spans="2:11" ht="21">
      <c r="B99" s="265">
        <v>34</v>
      </c>
      <c r="C99" s="252" t="s">
        <v>558</v>
      </c>
      <c r="D99" s="257" t="s">
        <v>559</v>
      </c>
      <c r="E99" s="267">
        <f>+E100+E101</f>
        <v>387389.799</v>
      </c>
      <c r="F99" s="267">
        <f t="shared" ref="F99:H99" si="14">+F100+F101</f>
        <v>275807</v>
      </c>
      <c r="G99" s="267">
        <f t="shared" si="14"/>
        <v>275807</v>
      </c>
      <c r="H99" s="267">
        <f t="shared" si="14"/>
        <v>387549.20899999997</v>
      </c>
      <c r="I99" s="260">
        <f t="shared" si="10"/>
        <v>140.51463849721</v>
      </c>
    </row>
    <row r="100" spans="2:11">
      <c r="B100" s="264">
        <v>340</v>
      </c>
      <c r="C100" s="261" t="s">
        <v>560</v>
      </c>
      <c r="D100" s="257" t="s">
        <v>561</v>
      </c>
      <c r="E100" s="267">
        <v>387389.799</v>
      </c>
      <c r="F100" s="267">
        <v>275807</v>
      </c>
      <c r="G100" s="267">
        <v>275807</v>
      </c>
      <c r="H100" s="268">
        <v>387549.20899999997</v>
      </c>
      <c r="I100" s="260">
        <f t="shared" si="10"/>
        <v>140.51463849721</v>
      </c>
    </row>
    <row r="101" spans="2:11">
      <c r="B101" s="264">
        <v>341</v>
      </c>
      <c r="C101" s="261" t="s">
        <v>562</v>
      </c>
      <c r="D101" s="257" t="s">
        <v>563</v>
      </c>
      <c r="E101" s="267"/>
      <c r="F101" s="267"/>
      <c r="G101" s="267"/>
      <c r="H101" s="268"/>
      <c r="I101" s="260"/>
    </row>
    <row r="102" spans="2:11">
      <c r="B102" s="265"/>
      <c r="C102" s="252" t="s">
        <v>564</v>
      </c>
      <c r="D102" s="257" t="s">
        <v>565</v>
      </c>
      <c r="E102" s="267"/>
      <c r="F102" s="267"/>
      <c r="G102" s="267"/>
      <c r="H102" s="268"/>
      <c r="I102" s="260"/>
    </row>
    <row r="103" spans="2:11">
      <c r="B103" s="265">
        <v>35</v>
      </c>
      <c r="C103" s="252" t="s">
        <v>566</v>
      </c>
      <c r="D103" s="257" t="s">
        <v>567</v>
      </c>
      <c r="E103" s="267">
        <f>+E104+E105</f>
        <v>75181</v>
      </c>
      <c r="F103" s="267">
        <f t="shared" ref="F103:H103" si="15">+F104+F105</f>
        <v>136289</v>
      </c>
      <c r="G103" s="267">
        <f t="shared" si="15"/>
        <v>68145</v>
      </c>
      <c r="H103" s="267">
        <f t="shared" si="15"/>
        <v>133529.54999999999</v>
      </c>
      <c r="I103" s="260">
        <f t="shared" si="10"/>
        <v>97.975295144875957</v>
      </c>
    </row>
    <row r="104" spans="2:11">
      <c r="B104" s="264">
        <v>350</v>
      </c>
      <c r="C104" s="261" t="s">
        <v>568</v>
      </c>
      <c r="D104" s="257" t="s">
        <v>569</v>
      </c>
      <c r="E104" s="267">
        <v>75181</v>
      </c>
      <c r="F104" s="267"/>
      <c r="G104" s="267"/>
      <c r="H104" s="268">
        <v>75180.55</v>
      </c>
      <c r="I104" s="260"/>
      <c r="K104" s="197"/>
    </row>
    <row r="105" spans="2:11">
      <c r="B105" s="264">
        <v>351</v>
      </c>
      <c r="C105" s="261" t="s">
        <v>570</v>
      </c>
      <c r="D105" s="257" t="s">
        <v>571</v>
      </c>
      <c r="E105" s="267"/>
      <c r="F105" s="267">
        <v>136289</v>
      </c>
      <c r="G105" s="267">
        <v>68145</v>
      </c>
      <c r="H105" s="268">
        <f>30872+27477</f>
        <v>58349</v>
      </c>
      <c r="I105" s="260">
        <f t="shared" si="10"/>
        <v>42.812699484184343</v>
      </c>
    </row>
    <row r="106" spans="2:11" ht="21">
      <c r="B106" s="265"/>
      <c r="C106" s="252" t="s">
        <v>572</v>
      </c>
      <c r="D106" s="257" t="s">
        <v>573</v>
      </c>
      <c r="E106" s="267">
        <f>+E107+E114</f>
        <v>31321.974000000002</v>
      </c>
      <c r="F106" s="267">
        <f t="shared" ref="F106:H106" si="16">+F107+F114</f>
        <v>51400</v>
      </c>
      <c r="G106" s="267">
        <f t="shared" si="16"/>
        <v>43706</v>
      </c>
      <c r="H106" s="267">
        <f t="shared" si="16"/>
        <v>31096.917000000001</v>
      </c>
      <c r="I106" s="260">
        <f t="shared" si="10"/>
        <v>60.499838521400783</v>
      </c>
    </row>
    <row r="107" spans="2:11" ht="21">
      <c r="B107" s="265">
        <v>40</v>
      </c>
      <c r="C107" s="252" t="s">
        <v>574</v>
      </c>
      <c r="D107" s="257" t="s">
        <v>575</v>
      </c>
      <c r="E107" s="267">
        <f>+E108+E109+E110+E111+E112+E113</f>
        <v>9573.9740000000002</v>
      </c>
      <c r="F107" s="267">
        <f t="shared" ref="F107:H107" si="17">+F108+F109+F110+F111+F112+F113</f>
        <v>16400</v>
      </c>
      <c r="G107" s="267">
        <f t="shared" si="17"/>
        <v>15706</v>
      </c>
      <c r="H107" s="270">
        <f t="shared" si="17"/>
        <v>9498.991</v>
      </c>
      <c r="I107" s="260">
        <f t="shared" si="10"/>
        <v>57.920676829268288</v>
      </c>
    </row>
    <row r="108" spans="2:11">
      <c r="B108" s="264">
        <v>400</v>
      </c>
      <c r="C108" s="261" t="s">
        <v>576</v>
      </c>
      <c r="D108" s="257" t="s">
        <v>577</v>
      </c>
      <c r="E108" s="267"/>
      <c r="F108" s="267"/>
      <c r="G108" s="267"/>
      <c r="H108" s="268"/>
      <c r="I108" s="260"/>
    </row>
    <row r="109" spans="2:11" ht="22.5">
      <c r="B109" s="264">
        <v>401</v>
      </c>
      <c r="C109" s="261" t="s">
        <v>578</v>
      </c>
      <c r="D109" s="257" t="s">
        <v>579</v>
      </c>
      <c r="E109" s="267"/>
      <c r="F109" s="267"/>
      <c r="G109" s="267"/>
      <c r="H109" s="268"/>
      <c r="I109" s="260"/>
    </row>
    <row r="110" spans="2:11">
      <c r="B110" s="264">
        <v>403</v>
      </c>
      <c r="C110" s="261" t="s">
        <v>580</v>
      </c>
      <c r="D110" s="257" t="s">
        <v>581</v>
      </c>
      <c r="E110" s="267"/>
      <c r="F110" s="267"/>
      <c r="G110" s="267"/>
      <c r="H110" s="268"/>
      <c r="I110" s="260"/>
    </row>
    <row r="111" spans="2:11" ht="22.5">
      <c r="B111" s="264">
        <v>404</v>
      </c>
      <c r="C111" s="261" t="s">
        <v>582</v>
      </c>
      <c r="D111" s="257" t="s">
        <v>583</v>
      </c>
      <c r="E111" s="267">
        <v>8317</v>
      </c>
      <c r="F111" s="267">
        <v>15500</v>
      </c>
      <c r="G111" s="267">
        <v>14627</v>
      </c>
      <c r="H111" s="268">
        <v>8242.018</v>
      </c>
      <c r="I111" s="260">
        <f t="shared" si="10"/>
        <v>53.174309677419352</v>
      </c>
    </row>
    <row r="112" spans="2:11">
      <c r="B112" s="264">
        <v>405</v>
      </c>
      <c r="C112" s="261" t="s">
        <v>584</v>
      </c>
      <c r="D112" s="257" t="s">
        <v>585</v>
      </c>
      <c r="E112" s="267"/>
      <c r="F112" s="267"/>
      <c r="G112" s="267"/>
      <c r="H112" s="268"/>
      <c r="I112" s="260"/>
    </row>
    <row r="113" spans="2:9">
      <c r="B113" s="264" t="s">
        <v>586</v>
      </c>
      <c r="C113" s="261" t="s">
        <v>587</v>
      </c>
      <c r="D113" s="257" t="s">
        <v>588</v>
      </c>
      <c r="E113" s="267">
        <v>1256.9739999999999</v>
      </c>
      <c r="F113" s="267">
        <v>900</v>
      </c>
      <c r="G113" s="267">
        <v>1079</v>
      </c>
      <c r="H113" s="268">
        <v>1256.973</v>
      </c>
      <c r="I113" s="260">
        <f t="shared" si="10"/>
        <v>139.66366666666664</v>
      </c>
    </row>
    <row r="114" spans="2:9" ht="21">
      <c r="B114" s="265">
        <v>41</v>
      </c>
      <c r="C114" s="252" t="s">
        <v>589</v>
      </c>
      <c r="D114" s="257" t="s">
        <v>590</v>
      </c>
      <c r="E114" s="267">
        <f>+E115+E116+E117+E118+E119+E120+E121+E122</f>
        <v>21748</v>
      </c>
      <c r="F114" s="267">
        <f t="shared" ref="F114:H114" si="18">+F115+F116+F117+F118+F119+F120+F121+F122</f>
        <v>35000</v>
      </c>
      <c r="G114" s="267">
        <f t="shared" si="18"/>
        <v>28000</v>
      </c>
      <c r="H114" s="267">
        <f t="shared" si="18"/>
        <v>21597.925999999999</v>
      </c>
      <c r="I114" s="260">
        <f t="shared" si="10"/>
        <v>61.708359999999999</v>
      </c>
    </row>
    <row r="115" spans="2:9">
      <c r="B115" s="264">
        <v>410</v>
      </c>
      <c r="C115" s="261" t="s">
        <v>591</v>
      </c>
      <c r="D115" s="257" t="s">
        <v>592</v>
      </c>
      <c r="E115" s="267"/>
      <c r="F115" s="267"/>
      <c r="G115" s="267"/>
      <c r="H115" s="268"/>
      <c r="I115" s="260"/>
    </row>
    <row r="116" spans="2:9" ht="22.5">
      <c r="B116" s="264">
        <v>411</v>
      </c>
      <c r="C116" s="261" t="s">
        <v>593</v>
      </c>
      <c r="D116" s="257" t="s">
        <v>594</v>
      </c>
      <c r="E116" s="267"/>
      <c r="F116" s="267"/>
      <c r="G116" s="267"/>
      <c r="H116" s="268"/>
      <c r="I116" s="260"/>
    </row>
    <row r="117" spans="2:9" ht="22.5">
      <c r="B117" s="264">
        <v>412</v>
      </c>
      <c r="C117" s="261" t="s">
        <v>595</v>
      </c>
      <c r="D117" s="257" t="s">
        <v>596</v>
      </c>
      <c r="E117" s="267"/>
      <c r="F117" s="267"/>
      <c r="G117" s="267"/>
      <c r="H117" s="268"/>
      <c r="I117" s="260"/>
    </row>
    <row r="118" spans="2:9" ht="22.5">
      <c r="B118" s="264">
        <v>413</v>
      </c>
      <c r="C118" s="261" t="s">
        <v>597</v>
      </c>
      <c r="D118" s="257" t="s">
        <v>598</v>
      </c>
      <c r="E118" s="267"/>
      <c r="F118" s="267"/>
      <c r="G118" s="267"/>
      <c r="H118" s="268"/>
      <c r="I118" s="260"/>
    </row>
    <row r="119" spans="2:9">
      <c r="B119" s="264">
        <v>414</v>
      </c>
      <c r="C119" s="261" t="s">
        <v>599</v>
      </c>
      <c r="D119" s="257" t="s">
        <v>600</v>
      </c>
      <c r="E119" s="267"/>
      <c r="F119" s="267"/>
      <c r="G119" s="267"/>
      <c r="H119" s="268"/>
      <c r="I119" s="260"/>
    </row>
    <row r="120" spans="2:9">
      <c r="B120" s="264">
        <v>415</v>
      </c>
      <c r="C120" s="261" t="s">
        <v>601</v>
      </c>
      <c r="D120" s="257" t="s">
        <v>602</v>
      </c>
      <c r="E120" s="267"/>
      <c r="F120" s="267"/>
      <c r="G120" s="267"/>
      <c r="H120" s="268"/>
      <c r="I120" s="260"/>
    </row>
    <row r="121" spans="2:9">
      <c r="B121" s="264">
        <v>416</v>
      </c>
      <c r="C121" s="261" t="s">
        <v>603</v>
      </c>
      <c r="D121" s="257" t="s">
        <v>604</v>
      </c>
      <c r="E121" s="267"/>
      <c r="F121" s="267"/>
      <c r="G121" s="267"/>
      <c r="H121" s="268"/>
      <c r="I121" s="260"/>
    </row>
    <row r="122" spans="2:9">
      <c r="B122" s="264">
        <v>419</v>
      </c>
      <c r="C122" s="261" t="s">
        <v>605</v>
      </c>
      <c r="D122" s="257" t="s">
        <v>606</v>
      </c>
      <c r="E122" s="267">
        <v>21748</v>
      </c>
      <c r="F122" s="267">
        <v>35000</v>
      </c>
      <c r="G122" s="267">
        <v>28000</v>
      </c>
      <c r="H122" s="268">
        <v>21597.925999999999</v>
      </c>
      <c r="I122" s="260">
        <f t="shared" si="10"/>
        <v>61.708359999999999</v>
      </c>
    </row>
    <row r="123" spans="2:9">
      <c r="B123" s="265">
        <v>498</v>
      </c>
      <c r="C123" s="252" t="s">
        <v>607</v>
      </c>
      <c r="D123" s="257" t="s">
        <v>608</v>
      </c>
      <c r="E123" s="267">
        <v>998871.31400000001</v>
      </c>
      <c r="F123" s="267">
        <v>95000</v>
      </c>
      <c r="G123" s="267">
        <v>95000</v>
      </c>
      <c r="H123" s="268">
        <v>998871.31400000001</v>
      </c>
      <c r="I123" s="260">
        <f t="shared" si="10"/>
        <v>1051.4434884210527</v>
      </c>
    </row>
    <row r="124" spans="2:9" ht="21">
      <c r="B124" s="265" t="s">
        <v>609</v>
      </c>
      <c r="C124" s="252" t="s">
        <v>610</v>
      </c>
      <c r="D124" s="257" t="s">
        <v>611</v>
      </c>
      <c r="E124" s="267">
        <f>+E125+E132+E133+E141+E142+E143+E144</f>
        <v>29550</v>
      </c>
      <c r="F124" s="267">
        <f t="shared" ref="F124:H124" si="19">+F125+F132+F133+F141+F142+F143+F144</f>
        <v>19763</v>
      </c>
      <c r="G124" s="267">
        <f t="shared" si="19"/>
        <v>17287</v>
      </c>
      <c r="H124" s="267">
        <f t="shared" si="19"/>
        <v>24502.097999999998</v>
      </c>
      <c r="I124" s="260">
        <f t="shared" si="10"/>
        <v>123.97964883873904</v>
      </c>
    </row>
    <row r="125" spans="2:9" ht="31.5">
      <c r="B125" s="265">
        <v>42</v>
      </c>
      <c r="C125" s="252" t="s">
        <v>612</v>
      </c>
      <c r="D125" s="257" t="s">
        <v>613</v>
      </c>
      <c r="E125" s="267">
        <f>+E126+E127+E128+E129+E130+E131</f>
        <v>0</v>
      </c>
      <c r="F125" s="267">
        <f t="shared" ref="F125:H125" si="20">+F126+F127+F128+F129+F130+F131</f>
        <v>0</v>
      </c>
      <c r="G125" s="267">
        <f t="shared" si="20"/>
        <v>0</v>
      </c>
      <c r="H125" s="267">
        <f t="shared" si="20"/>
        <v>0</v>
      </c>
      <c r="I125" s="260"/>
    </row>
    <row r="126" spans="2:9" ht="22.5">
      <c r="B126" s="264">
        <v>420</v>
      </c>
      <c r="C126" s="261" t="s">
        <v>614</v>
      </c>
      <c r="D126" s="257" t="s">
        <v>615</v>
      </c>
      <c r="E126" s="267"/>
      <c r="F126" s="267"/>
      <c r="G126" s="267"/>
      <c r="H126" s="267"/>
      <c r="I126" s="260"/>
    </row>
    <row r="127" spans="2:9" ht="22.5">
      <c r="B127" s="264">
        <v>421</v>
      </c>
      <c r="C127" s="261" t="s">
        <v>616</v>
      </c>
      <c r="D127" s="257" t="s">
        <v>617</v>
      </c>
      <c r="E127" s="267"/>
      <c r="F127" s="267"/>
      <c r="G127" s="267"/>
      <c r="H127" s="267"/>
      <c r="I127" s="260"/>
    </row>
    <row r="128" spans="2:9">
      <c r="B128" s="264">
        <v>422</v>
      </c>
      <c r="C128" s="261" t="s">
        <v>505</v>
      </c>
      <c r="D128" s="257" t="s">
        <v>618</v>
      </c>
      <c r="E128" s="267"/>
      <c r="F128" s="267"/>
      <c r="G128" s="267"/>
      <c r="H128" s="267"/>
      <c r="I128" s="260"/>
    </row>
    <row r="129" spans="2:9" ht="22.5">
      <c r="B129" s="264">
        <v>423</v>
      </c>
      <c r="C129" s="261" t="s">
        <v>508</v>
      </c>
      <c r="D129" s="257" t="s">
        <v>619</v>
      </c>
      <c r="E129" s="267"/>
      <c r="F129" s="267"/>
      <c r="G129" s="267"/>
      <c r="H129" s="267"/>
      <c r="I129" s="260"/>
    </row>
    <row r="130" spans="2:9" ht="33.75">
      <c r="B130" s="264">
        <v>427</v>
      </c>
      <c r="C130" s="261" t="s">
        <v>620</v>
      </c>
      <c r="D130" s="257" t="s">
        <v>621</v>
      </c>
      <c r="E130" s="267"/>
      <c r="F130" s="267"/>
      <c r="G130" s="267"/>
      <c r="H130" s="267"/>
      <c r="I130" s="260"/>
    </row>
    <row r="131" spans="2:9" ht="22.5">
      <c r="B131" s="264" t="s">
        <v>622</v>
      </c>
      <c r="C131" s="261" t="s">
        <v>623</v>
      </c>
      <c r="D131" s="257" t="s">
        <v>624</v>
      </c>
      <c r="E131" s="267"/>
      <c r="F131" s="267"/>
      <c r="G131" s="267"/>
      <c r="H131" s="267"/>
      <c r="I131" s="260"/>
    </row>
    <row r="132" spans="2:9" ht="21">
      <c r="B132" s="265">
        <v>430</v>
      </c>
      <c r="C132" s="252" t="s">
        <v>625</v>
      </c>
      <c r="D132" s="257" t="s">
        <v>626</v>
      </c>
      <c r="E132" s="267">
        <v>353</v>
      </c>
      <c r="F132" s="267">
        <v>500</v>
      </c>
      <c r="G132" s="267">
        <v>470</v>
      </c>
      <c r="H132" s="267">
        <v>211.999</v>
      </c>
      <c r="I132" s="260">
        <f t="shared" si="10"/>
        <v>42.399799999999999</v>
      </c>
    </row>
    <row r="133" spans="2:9" ht="21">
      <c r="B133" s="265" t="s">
        <v>627</v>
      </c>
      <c r="C133" s="252" t="s">
        <v>628</v>
      </c>
      <c r="D133" s="257" t="s">
        <v>629</v>
      </c>
      <c r="E133" s="267">
        <f>+E134+E135+E136+E137+E138+E139+E140</f>
        <v>3491</v>
      </c>
      <c r="F133" s="267">
        <f t="shared" ref="F133:H133" si="21">+F134+F135+F136+F137+F138+F139+F140</f>
        <v>7200</v>
      </c>
      <c r="G133" s="267">
        <f t="shared" si="21"/>
        <v>5767</v>
      </c>
      <c r="H133" s="267">
        <f t="shared" si="21"/>
        <v>369.25700000000001</v>
      </c>
      <c r="I133" s="260">
        <f t="shared" si="10"/>
        <v>5.1285694444444445</v>
      </c>
    </row>
    <row r="134" spans="2:9" ht="22.5">
      <c r="B134" s="264">
        <v>431</v>
      </c>
      <c r="C134" s="261" t="s">
        <v>630</v>
      </c>
      <c r="D134" s="257" t="s">
        <v>631</v>
      </c>
      <c r="E134" s="267"/>
      <c r="F134" s="267"/>
      <c r="G134" s="267"/>
      <c r="H134" s="268"/>
      <c r="I134" s="260"/>
    </row>
    <row r="135" spans="2:9" ht="22.5">
      <c r="B135" s="264">
        <v>432</v>
      </c>
      <c r="C135" s="261" t="s">
        <v>632</v>
      </c>
      <c r="D135" s="257" t="s">
        <v>633</v>
      </c>
      <c r="E135" s="267"/>
      <c r="F135" s="267"/>
      <c r="G135" s="267"/>
      <c r="H135" s="268"/>
      <c r="I135" s="260"/>
    </row>
    <row r="136" spans="2:9" ht="22.5">
      <c r="B136" s="264">
        <v>433</v>
      </c>
      <c r="C136" s="261" t="s">
        <v>634</v>
      </c>
      <c r="D136" s="257" t="s">
        <v>635</v>
      </c>
      <c r="E136" s="267"/>
      <c r="F136" s="267"/>
      <c r="G136" s="267"/>
      <c r="H136" s="268"/>
      <c r="I136" s="260"/>
    </row>
    <row r="137" spans="2:9" ht="22.5">
      <c r="B137" s="264">
        <v>434</v>
      </c>
      <c r="C137" s="261" t="s">
        <v>636</v>
      </c>
      <c r="D137" s="257" t="s">
        <v>637</v>
      </c>
      <c r="E137" s="267"/>
      <c r="F137" s="267"/>
      <c r="G137" s="267"/>
      <c r="H137" s="268"/>
      <c r="I137" s="260"/>
    </row>
    <row r="138" spans="2:9">
      <c r="B138" s="264">
        <v>435</v>
      </c>
      <c r="C138" s="261" t="s">
        <v>638</v>
      </c>
      <c r="D138" s="257" t="s">
        <v>639</v>
      </c>
      <c r="E138" s="267">
        <v>3491</v>
      </c>
      <c r="F138" s="267">
        <v>7200</v>
      </c>
      <c r="G138" s="267">
        <v>5767</v>
      </c>
      <c r="H138" s="268">
        <v>369.25700000000001</v>
      </c>
      <c r="I138" s="260">
        <f t="shared" si="10"/>
        <v>5.1285694444444445</v>
      </c>
    </row>
    <row r="139" spans="2:9">
      <c r="B139" s="264">
        <v>436</v>
      </c>
      <c r="C139" s="261" t="s">
        <v>640</v>
      </c>
      <c r="D139" s="257" t="s">
        <v>641</v>
      </c>
      <c r="E139" s="267"/>
      <c r="F139" s="267"/>
      <c r="G139" s="267"/>
      <c r="H139" s="268"/>
      <c r="I139" s="260"/>
    </row>
    <row r="140" spans="2:9">
      <c r="B140" s="264">
        <v>439</v>
      </c>
      <c r="C140" s="261" t="s">
        <v>642</v>
      </c>
      <c r="D140" s="257" t="s">
        <v>643</v>
      </c>
      <c r="E140" s="267"/>
      <c r="F140" s="267"/>
      <c r="G140" s="267"/>
      <c r="H140" s="268"/>
      <c r="I140" s="260"/>
    </row>
    <row r="141" spans="2:9">
      <c r="B141" s="265" t="s">
        <v>644</v>
      </c>
      <c r="C141" s="252" t="s">
        <v>645</v>
      </c>
      <c r="D141" s="257" t="s">
        <v>646</v>
      </c>
      <c r="E141" s="267">
        <v>8290</v>
      </c>
      <c r="F141" s="267">
        <v>8560</v>
      </c>
      <c r="G141" s="267">
        <v>8000</v>
      </c>
      <c r="H141" s="268">
        <f>7059.605+953.924</f>
        <v>8013.5289999999995</v>
      </c>
      <c r="I141" s="260">
        <f t="shared" ref="I141:I147" si="22">+H141/F141*100</f>
        <v>93.615992990654192</v>
      </c>
    </row>
    <row r="142" spans="2:9" ht="21">
      <c r="B142" s="265">
        <v>47</v>
      </c>
      <c r="C142" s="252" t="s">
        <v>647</v>
      </c>
      <c r="D142" s="257" t="s">
        <v>648</v>
      </c>
      <c r="E142" s="267">
        <v>2952</v>
      </c>
      <c r="F142" s="267">
        <v>2700</v>
      </c>
      <c r="G142" s="267">
        <v>2650</v>
      </c>
      <c r="H142" s="268">
        <f>2384.881+97.923</f>
        <v>2482.8040000000001</v>
      </c>
      <c r="I142" s="260">
        <f t="shared" si="22"/>
        <v>91.955703703703705</v>
      </c>
    </row>
    <row r="143" spans="2:9" ht="21">
      <c r="B143" s="265">
        <v>48</v>
      </c>
      <c r="C143" s="252" t="s">
        <v>649</v>
      </c>
      <c r="D143" s="257" t="s">
        <v>650</v>
      </c>
      <c r="E143" s="267">
        <v>2318</v>
      </c>
      <c r="F143" s="267"/>
      <c r="G143" s="267"/>
      <c r="H143" s="268">
        <f>40.441+1122.558</f>
        <v>1162.999</v>
      </c>
      <c r="I143" s="260"/>
    </row>
    <row r="144" spans="2:9" ht="21">
      <c r="B144" s="265" t="s">
        <v>651</v>
      </c>
      <c r="C144" s="252" t="s">
        <v>652</v>
      </c>
      <c r="D144" s="257" t="s">
        <v>653</v>
      </c>
      <c r="E144" s="267">
        <v>12146</v>
      </c>
      <c r="F144" s="267">
        <v>803</v>
      </c>
      <c r="G144" s="267">
        <v>400</v>
      </c>
      <c r="H144" s="268">
        <f>3366.944+7692.196+1202.37</f>
        <v>12261.509999999998</v>
      </c>
      <c r="I144" s="260">
        <f t="shared" si="22"/>
        <v>1526.9626400996262</v>
      </c>
    </row>
    <row r="145" spans="2:9" ht="42">
      <c r="B145" s="265"/>
      <c r="C145" s="252" t="s">
        <v>654</v>
      </c>
      <c r="D145" s="257" t="s">
        <v>655</v>
      </c>
      <c r="E145" s="267"/>
      <c r="F145" s="267"/>
      <c r="G145" s="267"/>
      <c r="H145" s="268"/>
      <c r="I145" s="260"/>
    </row>
    <row r="146" spans="2:9" ht="21">
      <c r="B146" s="265"/>
      <c r="C146" s="252" t="s">
        <v>656</v>
      </c>
      <c r="D146" s="257" t="s">
        <v>657</v>
      </c>
      <c r="E146" s="267">
        <f>+E106+E124+E123+E83-E145</f>
        <v>14630580.721000001</v>
      </c>
      <c r="F146" s="267">
        <f t="shared" ref="F146:H146" si="23">+F106+F124+F123+F83-F145</f>
        <v>8095075</v>
      </c>
      <c r="G146" s="267">
        <f t="shared" si="23"/>
        <v>8153049</v>
      </c>
      <c r="H146" s="267">
        <f t="shared" si="23"/>
        <v>14566827.24</v>
      </c>
      <c r="I146" s="260">
        <f t="shared" si="22"/>
        <v>179.94678542200043</v>
      </c>
    </row>
    <row r="147" spans="2:9" ht="16.5" thickBot="1">
      <c r="B147" s="271">
        <v>89</v>
      </c>
      <c r="C147" s="272" t="s">
        <v>658</v>
      </c>
      <c r="D147" s="273" t="s">
        <v>659</v>
      </c>
      <c r="E147" s="274">
        <v>746</v>
      </c>
      <c r="F147" s="274">
        <v>720</v>
      </c>
      <c r="G147" s="274">
        <v>770</v>
      </c>
      <c r="H147" s="275">
        <v>746</v>
      </c>
      <c r="I147" s="260">
        <f t="shared" si="22"/>
        <v>103.61111111111111</v>
      </c>
    </row>
    <row r="148" spans="2:9">
      <c r="B148" s="243"/>
      <c r="C148" s="243"/>
      <c r="D148" s="243"/>
      <c r="E148" s="243"/>
      <c r="F148" s="243"/>
      <c r="G148" s="243"/>
      <c r="H148" s="276">
        <f>+H80-H146</f>
        <v>5.9890000149607658E-2</v>
      </c>
      <c r="I148" s="245"/>
    </row>
    <row r="149" spans="2:9">
      <c r="B149" s="200" t="s">
        <v>827</v>
      </c>
      <c r="C149" s="200"/>
      <c r="D149" s="200"/>
      <c r="E149" s="241"/>
      <c r="F149" s="277"/>
      <c r="G149" s="200" t="s">
        <v>812</v>
      </c>
      <c r="H149" s="278"/>
      <c r="I149" s="200"/>
    </row>
    <row r="150" spans="2:9">
      <c r="B150" s="200"/>
      <c r="C150" s="200"/>
      <c r="D150" s="241" t="s">
        <v>75</v>
      </c>
      <c r="E150" s="200"/>
      <c r="F150" s="200"/>
      <c r="G150" s="200"/>
      <c r="H150" s="200"/>
      <c r="I150" s="200"/>
    </row>
    <row r="153" spans="2:9">
      <c r="H153" s="196"/>
    </row>
    <row r="156" spans="2:9">
      <c r="H156" s="195"/>
      <c r="I156" s="198"/>
    </row>
    <row r="157" spans="2:9">
      <c r="I157" s="198"/>
    </row>
    <row r="160" spans="2:9">
      <c r="I160" s="198"/>
    </row>
    <row r="161" spans="9:9">
      <c r="I161" s="198"/>
    </row>
  </sheetData>
  <autoFilter ref="I2:I161"/>
  <mergeCells count="8">
    <mergeCell ref="F7:F8"/>
    <mergeCell ref="G7:H7"/>
    <mergeCell ref="I7:I8"/>
    <mergeCell ref="B5:H5"/>
    <mergeCell ref="B7:B8"/>
    <mergeCell ref="C7:C8"/>
    <mergeCell ref="E7:E8"/>
    <mergeCell ref="D7:D8"/>
  </mergeCells>
  <phoneticPr fontId="10" type="noConversion"/>
  <pageMargins left="0.75" right="0.75" top="1" bottom="1" header="0.5" footer="0.5"/>
  <pageSetup scale="87" fitToHeight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L67"/>
  <sheetViews>
    <sheetView zoomScale="60" zoomScaleNormal="60" workbookViewId="0">
      <selection activeCell="H14" sqref="H14"/>
    </sheetView>
  </sheetViews>
  <sheetFormatPr defaultRowHeight="15.75"/>
  <cols>
    <col min="1" max="1" width="9.140625" style="21"/>
    <col min="2" max="2" width="6.85546875" style="21" customWidth="1"/>
    <col min="3" max="3" width="28.5703125" style="21" customWidth="1"/>
    <col min="4" max="4" width="5.28515625" style="21" customWidth="1"/>
    <col min="5" max="5" width="9.85546875" style="21" customWidth="1"/>
    <col min="6" max="6" width="10" style="21" customWidth="1"/>
    <col min="7" max="7" width="11" style="21" customWidth="1"/>
    <col min="8" max="8" width="9.85546875" style="21" customWidth="1"/>
    <col min="9" max="9" width="7.5703125" style="304" customWidth="1"/>
    <col min="10" max="10" width="9.140625" style="21"/>
    <col min="11" max="11" width="22.42578125" style="21" customWidth="1"/>
    <col min="12" max="16384" width="9.140625" style="21"/>
  </cols>
  <sheetData>
    <row r="2" spans="2:12">
      <c r="I2" s="305" t="s">
        <v>771</v>
      </c>
    </row>
    <row r="3" spans="2:12">
      <c r="B3" s="1" t="s">
        <v>818</v>
      </c>
      <c r="C3" s="158"/>
      <c r="D3" s="158"/>
    </row>
    <row r="4" spans="2:12">
      <c r="B4" s="1" t="s">
        <v>819</v>
      </c>
      <c r="C4" s="158"/>
      <c r="D4" s="158"/>
    </row>
    <row r="5" spans="2:12" ht="24.95" customHeight="1">
      <c r="I5" s="305"/>
    </row>
    <row r="6" spans="2:12" s="11" customFormat="1" ht="24.95" customHeight="1">
      <c r="B6" s="458" t="s">
        <v>102</v>
      </c>
      <c r="C6" s="458"/>
      <c r="D6" s="458"/>
      <c r="E6" s="458"/>
      <c r="F6" s="458"/>
      <c r="G6" s="458"/>
      <c r="H6" s="458"/>
      <c r="I6" s="458"/>
    </row>
    <row r="7" spans="2:12" s="11" customFormat="1" ht="24.95" customHeight="1">
      <c r="B7" s="194"/>
      <c r="C7" s="194"/>
      <c r="D7" s="194"/>
      <c r="E7" s="194"/>
      <c r="F7" s="194"/>
      <c r="G7" s="194"/>
      <c r="H7" s="194"/>
      <c r="I7" s="306"/>
    </row>
    <row r="8" spans="2:12" s="11" customFormat="1" ht="24.95" customHeight="1">
      <c r="B8" s="458" t="s">
        <v>830</v>
      </c>
      <c r="C8" s="458"/>
      <c r="D8" s="458"/>
      <c r="E8" s="458"/>
      <c r="F8" s="458"/>
      <c r="G8" s="458"/>
      <c r="H8" s="458"/>
      <c r="I8" s="458"/>
    </row>
    <row r="9" spans="2:12" ht="18.75" customHeight="1" thickBot="1">
      <c r="B9" s="280"/>
      <c r="C9" s="280"/>
      <c r="D9" s="280"/>
      <c r="E9" s="280"/>
      <c r="F9" s="280"/>
      <c r="G9" s="280"/>
      <c r="H9" s="280"/>
      <c r="I9" s="307" t="s">
        <v>4</v>
      </c>
    </row>
    <row r="10" spans="2:12" ht="30.75" customHeight="1">
      <c r="B10" s="459"/>
      <c r="C10" s="461" t="s">
        <v>0</v>
      </c>
      <c r="D10" s="469" t="s">
        <v>166</v>
      </c>
      <c r="E10" s="463" t="s">
        <v>813</v>
      </c>
      <c r="F10" s="463" t="s">
        <v>814</v>
      </c>
      <c r="G10" s="465" t="s">
        <v>832</v>
      </c>
      <c r="H10" s="466"/>
      <c r="I10" s="467" t="s">
        <v>831</v>
      </c>
    </row>
    <row r="11" spans="2:12" ht="39.75" customHeight="1">
      <c r="B11" s="460"/>
      <c r="C11" s="462"/>
      <c r="D11" s="470"/>
      <c r="E11" s="464"/>
      <c r="F11" s="464"/>
      <c r="G11" s="281" t="s">
        <v>1</v>
      </c>
      <c r="H11" s="282" t="s">
        <v>67</v>
      </c>
      <c r="I11" s="468"/>
    </row>
    <row r="12" spans="2:12" ht="33.75" customHeight="1">
      <c r="B12" s="283">
        <v>1</v>
      </c>
      <c r="C12" s="284" t="s">
        <v>104</v>
      </c>
      <c r="D12" s="285"/>
      <c r="E12" s="286"/>
      <c r="F12" s="286"/>
      <c r="G12" s="286"/>
      <c r="H12" s="286"/>
      <c r="I12" s="308"/>
    </row>
    <row r="13" spans="2:12" ht="21">
      <c r="B13" s="313">
        <v>2</v>
      </c>
      <c r="C13" s="314" t="s">
        <v>660</v>
      </c>
      <c r="D13" s="315">
        <v>3001</v>
      </c>
      <c r="E13" s="287">
        <f>E14+E15+E16</f>
        <v>228007879.05000001</v>
      </c>
      <c r="F13" s="287">
        <f t="shared" ref="F13:H13" si="0">F14+F15+F16</f>
        <v>239837000</v>
      </c>
      <c r="G13" s="287">
        <f t="shared" si="0"/>
        <v>71951000</v>
      </c>
      <c r="H13" s="287">
        <f t="shared" si="0"/>
        <v>57793515.119999997</v>
      </c>
      <c r="I13" s="288">
        <f>+H13/F13*100</f>
        <v>24.096997177249545</v>
      </c>
      <c r="L13" s="279"/>
    </row>
    <row r="14" spans="2:12" ht="30" customHeight="1">
      <c r="B14" s="283">
        <v>3</v>
      </c>
      <c r="C14" s="289" t="s">
        <v>105</v>
      </c>
      <c r="D14" s="285">
        <v>3002</v>
      </c>
      <c r="E14" s="290">
        <v>170010718.33000001</v>
      </c>
      <c r="F14" s="290">
        <v>235337000</v>
      </c>
      <c r="G14" s="291">
        <v>70601000</v>
      </c>
      <c r="H14" s="291">
        <f>56067665.14+232658</f>
        <v>56300323.140000001</v>
      </c>
      <c r="I14" s="292">
        <f t="shared" ref="I14:I61" si="1">+H14/F14*100</f>
        <v>23.923277317208939</v>
      </c>
      <c r="L14" s="279"/>
    </row>
    <row r="15" spans="2:12" ht="30" customHeight="1">
      <c r="B15" s="283">
        <v>4</v>
      </c>
      <c r="C15" s="289" t="s">
        <v>106</v>
      </c>
      <c r="D15" s="285">
        <v>3003</v>
      </c>
      <c r="E15" s="290">
        <v>1218297.97</v>
      </c>
      <c r="F15" s="290">
        <v>4500000</v>
      </c>
      <c r="G15" s="291">
        <v>1350000</v>
      </c>
      <c r="H15" s="291"/>
      <c r="I15" s="292">
        <f t="shared" si="1"/>
        <v>0</v>
      </c>
      <c r="L15" s="279"/>
    </row>
    <row r="16" spans="2:12" ht="30" customHeight="1">
      <c r="B16" s="283">
        <v>5</v>
      </c>
      <c r="C16" s="289" t="s">
        <v>107</v>
      </c>
      <c r="D16" s="285">
        <v>3004</v>
      </c>
      <c r="E16" s="290">
        <v>56778862.749999993</v>
      </c>
      <c r="F16" s="290"/>
      <c r="G16" s="291"/>
      <c r="H16" s="291">
        <v>1493191.98</v>
      </c>
      <c r="I16" s="292"/>
      <c r="L16" s="279"/>
    </row>
    <row r="17" spans="2:12" ht="21">
      <c r="B17" s="313">
        <v>6</v>
      </c>
      <c r="C17" s="314" t="s">
        <v>661</v>
      </c>
      <c r="D17" s="315">
        <v>3005</v>
      </c>
      <c r="E17" s="287">
        <f>E18+E19+E20+E21+E22</f>
        <v>357371016.56099999</v>
      </c>
      <c r="F17" s="287">
        <f t="shared" ref="F17:H17" si="2">F18+F19+F20+F21+F22</f>
        <v>449369000</v>
      </c>
      <c r="G17" s="287">
        <f t="shared" si="2"/>
        <v>136211000</v>
      </c>
      <c r="H17" s="287">
        <f t="shared" si="2"/>
        <v>79297839.669999987</v>
      </c>
      <c r="I17" s="288">
        <f t="shared" si="1"/>
        <v>17.646486444325262</v>
      </c>
      <c r="L17" s="279"/>
    </row>
    <row r="18" spans="2:12" ht="27" customHeight="1">
      <c r="B18" s="283">
        <v>7</v>
      </c>
      <c r="C18" s="289" t="s">
        <v>108</v>
      </c>
      <c r="D18" s="285">
        <v>3006</v>
      </c>
      <c r="E18" s="290">
        <v>107702019.461</v>
      </c>
      <c r="F18" s="290">
        <v>206884000</v>
      </c>
      <c r="G18" s="291">
        <v>79004000</v>
      </c>
      <c r="H18" s="291">
        <f>102421833-65489986+436345</f>
        <v>37368192</v>
      </c>
      <c r="I18" s="292">
        <f t="shared" si="1"/>
        <v>18.062388584907485</v>
      </c>
      <c r="L18" s="279"/>
    </row>
    <row r="19" spans="2:12" ht="30" customHeight="1">
      <c r="B19" s="283">
        <v>8</v>
      </c>
      <c r="C19" s="289" t="s">
        <v>662</v>
      </c>
      <c r="D19" s="285">
        <v>3007</v>
      </c>
      <c r="E19" s="290">
        <v>169332062.63</v>
      </c>
      <c r="F19" s="290">
        <v>178206000</v>
      </c>
      <c r="G19" s="291">
        <v>42067000</v>
      </c>
      <c r="H19" s="291">
        <v>38349716.600000001</v>
      </c>
      <c r="I19" s="292">
        <f t="shared" si="1"/>
        <v>21.519879577567536</v>
      </c>
      <c r="L19" s="279"/>
    </row>
    <row r="20" spans="2:12" ht="30" customHeight="1">
      <c r="B20" s="283">
        <v>9</v>
      </c>
      <c r="C20" s="289" t="s">
        <v>109</v>
      </c>
      <c r="D20" s="285">
        <v>3008</v>
      </c>
      <c r="E20" s="290">
        <v>184202.16</v>
      </c>
      <c r="F20" s="290"/>
      <c r="G20" s="291"/>
      <c r="H20" s="291"/>
      <c r="I20" s="292"/>
      <c r="L20" s="279"/>
    </row>
    <row r="21" spans="2:12" ht="30" customHeight="1">
      <c r="B21" s="283">
        <v>10</v>
      </c>
      <c r="C21" s="289" t="s">
        <v>110</v>
      </c>
      <c r="D21" s="285">
        <v>3009</v>
      </c>
      <c r="E21" s="290">
        <v>1929920</v>
      </c>
      <c r="F21" s="290"/>
      <c r="G21" s="291"/>
      <c r="H21" s="291"/>
      <c r="I21" s="292"/>
      <c r="L21" s="279"/>
    </row>
    <row r="22" spans="2:12" ht="30" customHeight="1">
      <c r="B22" s="283">
        <v>11</v>
      </c>
      <c r="C22" s="289" t="s">
        <v>663</v>
      </c>
      <c r="D22" s="285">
        <v>3010</v>
      </c>
      <c r="E22" s="290">
        <v>78222812.310000002</v>
      </c>
      <c r="F22" s="290">
        <v>64279000</v>
      </c>
      <c r="G22" s="291">
        <v>15140000</v>
      </c>
      <c r="H22" s="291">
        <v>3579931.0700000003</v>
      </c>
      <c r="I22" s="292">
        <f t="shared" si="1"/>
        <v>5.5693633535058105</v>
      </c>
      <c r="L22" s="279"/>
    </row>
    <row r="23" spans="2:12" ht="21">
      <c r="B23" s="313">
        <v>12</v>
      </c>
      <c r="C23" s="314" t="s">
        <v>664</v>
      </c>
      <c r="D23" s="315">
        <v>3011</v>
      </c>
      <c r="E23" s="287"/>
      <c r="F23" s="287"/>
      <c r="G23" s="293"/>
      <c r="H23" s="293"/>
      <c r="I23" s="288"/>
      <c r="L23" s="279"/>
    </row>
    <row r="24" spans="2:12" ht="21">
      <c r="B24" s="313">
        <v>13</v>
      </c>
      <c r="C24" s="314" t="s">
        <v>665</v>
      </c>
      <c r="D24" s="315">
        <v>3012</v>
      </c>
      <c r="E24" s="287">
        <f>+E17-E13</f>
        <v>129363137.51099998</v>
      </c>
      <c r="F24" s="287">
        <f t="shared" ref="F24:H24" si="3">+F17-F13</f>
        <v>209532000</v>
      </c>
      <c r="G24" s="287">
        <f t="shared" si="3"/>
        <v>64260000</v>
      </c>
      <c r="H24" s="287">
        <f t="shared" si="3"/>
        <v>21504324.54999999</v>
      </c>
      <c r="I24" s="288">
        <f t="shared" si="1"/>
        <v>10.263026435102987</v>
      </c>
      <c r="L24" s="279"/>
    </row>
    <row r="25" spans="2:12" ht="21">
      <c r="B25" s="283">
        <v>14</v>
      </c>
      <c r="C25" s="284" t="s">
        <v>111</v>
      </c>
      <c r="D25" s="285"/>
      <c r="E25" s="290">
        <v>0</v>
      </c>
      <c r="F25" s="290"/>
      <c r="G25" s="291"/>
      <c r="H25" s="291"/>
      <c r="I25" s="292"/>
      <c r="L25" s="279"/>
    </row>
    <row r="26" spans="2:12" ht="21">
      <c r="B26" s="313">
        <v>15</v>
      </c>
      <c r="C26" s="314" t="s">
        <v>666</v>
      </c>
      <c r="D26" s="315">
        <v>3013</v>
      </c>
      <c r="E26" s="287">
        <f>E27+E28+E29+E30+E31</f>
        <v>66750773.709999993</v>
      </c>
      <c r="F26" s="287">
        <f t="shared" ref="F26:H26" si="4">F27+F28+F29+F30+F31</f>
        <v>61000000</v>
      </c>
      <c r="G26" s="287">
        <f t="shared" si="4"/>
        <v>19700000</v>
      </c>
      <c r="H26" s="287">
        <f t="shared" si="4"/>
        <v>10341943.98</v>
      </c>
      <c r="I26" s="288">
        <f t="shared" si="1"/>
        <v>16.954006524590167</v>
      </c>
      <c r="L26" s="279"/>
    </row>
    <row r="27" spans="2:12" ht="30" customHeight="1">
      <c r="B27" s="283">
        <v>16</v>
      </c>
      <c r="C27" s="289" t="s">
        <v>112</v>
      </c>
      <c r="D27" s="285">
        <v>3014</v>
      </c>
      <c r="E27" s="290">
        <v>0</v>
      </c>
      <c r="F27" s="290"/>
      <c r="G27" s="291"/>
      <c r="H27" s="291"/>
      <c r="I27" s="292"/>
      <c r="L27" s="279"/>
    </row>
    <row r="28" spans="2:12" ht="36" customHeight="1">
      <c r="B28" s="283">
        <v>17</v>
      </c>
      <c r="C28" s="289" t="s">
        <v>667</v>
      </c>
      <c r="D28" s="285">
        <v>3015</v>
      </c>
      <c r="E28" s="290">
        <v>0</v>
      </c>
      <c r="F28" s="290">
        <v>2000000</v>
      </c>
      <c r="G28" s="291">
        <v>2000000</v>
      </c>
      <c r="H28" s="291">
        <v>258023</v>
      </c>
      <c r="I28" s="292">
        <f t="shared" si="1"/>
        <v>12.901149999999999</v>
      </c>
      <c r="L28" s="279"/>
    </row>
    <row r="29" spans="2:12" ht="30" customHeight="1">
      <c r="B29" s="283">
        <v>18</v>
      </c>
      <c r="C29" s="289" t="s">
        <v>113</v>
      </c>
      <c r="D29" s="285">
        <v>3016</v>
      </c>
      <c r="E29" s="290">
        <v>16577986.739999998</v>
      </c>
      <c r="F29" s="290">
        <v>16000000</v>
      </c>
      <c r="G29" s="291">
        <v>4800000</v>
      </c>
      <c r="H29" s="291">
        <v>825200.56999999983</v>
      </c>
      <c r="I29" s="292">
        <f t="shared" si="1"/>
        <v>5.1575035624999988</v>
      </c>
      <c r="L29" s="279"/>
    </row>
    <row r="30" spans="2:12" ht="33.75" customHeight="1">
      <c r="B30" s="283">
        <v>19</v>
      </c>
      <c r="C30" s="289" t="s">
        <v>114</v>
      </c>
      <c r="D30" s="285">
        <v>3017</v>
      </c>
      <c r="E30" s="290">
        <v>50172786.969999999</v>
      </c>
      <c r="F30" s="290">
        <v>43000000</v>
      </c>
      <c r="G30" s="291">
        <v>12900000</v>
      </c>
      <c r="H30" s="291">
        <v>9258720.4100000001</v>
      </c>
      <c r="I30" s="292">
        <f t="shared" si="1"/>
        <v>21.531907930232556</v>
      </c>
      <c r="L30" s="279"/>
    </row>
    <row r="31" spans="2:12" ht="33.75" customHeight="1">
      <c r="B31" s="283">
        <v>20</v>
      </c>
      <c r="C31" s="289" t="s">
        <v>115</v>
      </c>
      <c r="D31" s="285">
        <v>3018</v>
      </c>
      <c r="E31" s="290">
        <v>0</v>
      </c>
      <c r="F31" s="290"/>
      <c r="G31" s="291"/>
      <c r="H31" s="291"/>
      <c r="I31" s="292"/>
      <c r="L31" s="279"/>
    </row>
    <row r="32" spans="2:12" ht="21">
      <c r="B32" s="313">
        <v>21</v>
      </c>
      <c r="C32" s="314" t="s">
        <v>668</v>
      </c>
      <c r="D32" s="315">
        <v>3019</v>
      </c>
      <c r="E32" s="287">
        <f>E33+E34+E35</f>
        <v>12518707.18</v>
      </c>
      <c r="F32" s="287">
        <f t="shared" ref="F32:H32" si="5">F33+F34+F35</f>
        <v>278683000</v>
      </c>
      <c r="G32" s="287">
        <f t="shared" si="5"/>
        <v>83605000</v>
      </c>
      <c r="H32" s="287">
        <f t="shared" si="5"/>
        <v>65489986</v>
      </c>
      <c r="I32" s="288">
        <f t="shared" si="1"/>
        <v>23.499813766896438</v>
      </c>
      <c r="L32" s="279"/>
    </row>
    <row r="33" spans="2:12" ht="30" customHeight="1">
      <c r="B33" s="283">
        <v>22</v>
      </c>
      <c r="C33" s="289" t="s">
        <v>116</v>
      </c>
      <c r="D33" s="285">
        <v>3020</v>
      </c>
      <c r="E33" s="290">
        <v>0</v>
      </c>
      <c r="F33" s="290"/>
      <c r="G33" s="291"/>
      <c r="H33" s="291"/>
      <c r="I33" s="292"/>
      <c r="L33" s="279"/>
    </row>
    <row r="34" spans="2:12" ht="33.75" customHeight="1">
      <c r="B34" s="283">
        <v>23</v>
      </c>
      <c r="C34" s="289" t="s">
        <v>669</v>
      </c>
      <c r="D34" s="285">
        <v>3021</v>
      </c>
      <c r="E34" s="290">
        <v>12518707.18</v>
      </c>
      <c r="F34" s="290">
        <v>278683000</v>
      </c>
      <c r="G34" s="291">
        <v>83605000</v>
      </c>
      <c r="H34" s="291">
        <v>65489986</v>
      </c>
      <c r="I34" s="292">
        <f t="shared" si="1"/>
        <v>23.499813766896438</v>
      </c>
      <c r="L34" s="279"/>
    </row>
    <row r="35" spans="2:12" ht="30" customHeight="1">
      <c r="B35" s="283">
        <v>24</v>
      </c>
      <c r="C35" s="289" t="s">
        <v>117</v>
      </c>
      <c r="D35" s="285">
        <v>3022</v>
      </c>
      <c r="E35" s="290">
        <v>0</v>
      </c>
      <c r="F35" s="290"/>
      <c r="G35" s="291"/>
      <c r="H35" s="291"/>
      <c r="I35" s="292"/>
      <c r="L35" s="279"/>
    </row>
    <row r="36" spans="2:12" ht="21">
      <c r="B36" s="313">
        <v>25</v>
      </c>
      <c r="C36" s="314" t="s">
        <v>670</v>
      </c>
      <c r="D36" s="315">
        <v>3023</v>
      </c>
      <c r="E36" s="287">
        <v>54232066.530000001</v>
      </c>
      <c r="F36" s="287">
        <v>0</v>
      </c>
      <c r="G36" s="293"/>
      <c r="H36" s="293"/>
      <c r="I36" s="288"/>
      <c r="L36" s="279"/>
    </row>
    <row r="37" spans="2:12" ht="21">
      <c r="B37" s="313">
        <v>26</v>
      </c>
      <c r="C37" s="314" t="s">
        <v>671</v>
      </c>
      <c r="D37" s="315">
        <v>3024</v>
      </c>
      <c r="E37" s="287"/>
      <c r="F37" s="287">
        <f>F32-F26</f>
        <v>217683000</v>
      </c>
      <c r="G37" s="287">
        <f t="shared" ref="G37:H37" si="6">G32-G26</f>
        <v>63905000</v>
      </c>
      <c r="H37" s="287">
        <f t="shared" si="6"/>
        <v>55148042.019999996</v>
      </c>
      <c r="I37" s="288">
        <f t="shared" si="1"/>
        <v>25.334106025734666</v>
      </c>
      <c r="L37" s="279"/>
    </row>
    <row r="38" spans="2:12" ht="21">
      <c r="B38" s="283">
        <v>27</v>
      </c>
      <c r="C38" s="284" t="s">
        <v>118</v>
      </c>
      <c r="D38" s="285"/>
      <c r="E38" s="290">
        <v>0</v>
      </c>
      <c r="F38" s="290"/>
      <c r="G38" s="291"/>
      <c r="H38" s="291"/>
      <c r="I38" s="292"/>
      <c r="L38" s="279"/>
    </row>
    <row r="39" spans="2:12" ht="21">
      <c r="B39" s="313">
        <v>28</v>
      </c>
      <c r="C39" s="314" t="s">
        <v>672</v>
      </c>
      <c r="D39" s="315">
        <v>3025</v>
      </c>
      <c r="E39" s="287">
        <f>E40+E41+E42</f>
        <v>70085074.079999998</v>
      </c>
      <c r="F39" s="287">
        <f t="shared" ref="F39:H39" si="7">F40+F41+F42</f>
        <v>433415000</v>
      </c>
      <c r="G39" s="287">
        <f t="shared" si="7"/>
        <v>130025000</v>
      </c>
      <c r="H39" s="287">
        <f t="shared" si="7"/>
        <v>70000000</v>
      </c>
      <c r="I39" s="288">
        <f t="shared" si="1"/>
        <v>16.150802348788112</v>
      </c>
      <c r="L39" s="279"/>
    </row>
    <row r="40" spans="2:12" ht="30" customHeight="1">
      <c r="B40" s="283">
        <v>29</v>
      </c>
      <c r="C40" s="289" t="s">
        <v>119</v>
      </c>
      <c r="D40" s="285">
        <v>3026</v>
      </c>
      <c r="E40" s="290">
        <v>0</v>
      </c>
      <c r="F40" s="290"/>
      <c r="G40" s="291"/>
      <c r="H40" s="291"/>
      <c r="I40" s="292"/>
      <c r="L40" s="279"/>
    </row>
    <row r="41" spans="2:12" ht="30" customHeight="1">
      <c r="B41" s="283">
        <v>30</v>
      </c>
      <c r="C41" s="289" t="s">
        <v>673</v>
      </c>
      <c r="D41" s="285">
        <v>3027</v>
      </c>
      <c r="E41" s="290"/>
      <c r="F41" s="290"/>
      <c r="G41" s="291"/>
      <c r="H41" s="291"/>
      <c r="I41" s="292"/>
      <c r="L41" s="279"/>
    </row>
    <row r="42" spans="2:12" ht="30" customHeight="1">
      <c r="B42" s="283">
        <v>31</v>
      </c>
      <c r="C42" s="289" t="s">
        <v>674</v>
      </c>
      <c r="D42" s="285">
        <v>3028</v>
      </c>
      <c r="E42" s="290">
        <v>70085074.079999998</v>
      </c>
      <c r="F42" s="290">
        <v>433415000</v>
      </c>
      <c r="G42" s="291">
        <v>130025000</v>
      </c>
      <c r="H42" s="291">
        <v>70000000</v>
      </c>
      <c r="I42" s="292">
        <f t="shared" si="1"/>
        <v>16.150802348788112</v>
      </c>
      <c r="L42" s="279"/>
    </row>
    <row r="43" spans="2:12" ht="33" customHeight="1">
      <c r="B43" s="283">
        <v>32</v>
      </c>
      <c r="C43" s="289" t="s">
        <v>675</v>
      </c>
      <c r="D43" s="285">
        <v>3029</v>
      </c>
      <c r="E43" s="294">
        <v>0</v>
      </c>
      <c r="F43" s="294">
        <f>F44+F45+F46+F47</f>
        <v>200000</v>
      </c>
      <c r="G43" s="291"/>
      <c r="H43" s="291"/>
      <c r="I43" s="292">
        <f t="shared" si="1"/>
        <v>0</v>
      </c>
      <c r="L43" s="279"/>
    </row>
    <row r="44" spans="2:12" ht="33" customHeight="1">
      <c r="B44" s="283">
        <v>33</v>
      </c>
      <c r="C44" s="289" t="s">
        <v>676</v>
      </c>
      <c r="D44" s="285">
        <v>3030</v>
      </c>
      <c r="E44" s="290">
        <v>0</v>
      </c>
      <c r="F44" s="290">
        <v>0</v>
      </c>
      <c r="G44" s="291"/>
      <c r="H44" s="291"/>
      <c r="I44" s="292"/>
      <c r="L44" s="279"/>
    </row>
    <row r="45" spans="2:12" ht="21">
      <c r="B45" s="313">
        <v>34</v>
      </c>
      <c r="C45" s="314" t="s">
        <v>677</v>
      </c>
      <c r="D45" s="315">
        <v>3031</v>
      </c>
      <c r="E45" s="287">
        <f>E46+E47+E48+E49+E50+E51</f>
        <v>0</v>
      </c>
      <c r="F45" s="287">
        <f t="shared" ref="F45:H45" si="8">F46+F47+F48+F49+F50+F51</f>
        <v>200000</v>
      </c>
      <c r="G45" s="287">
        <f t="shared" si="8"/>
        <v>60000</v>
      </c>
      <c r="H45" s="287">
        <f t="shared" si="8"/>
        <v>156964</v>
      </c>
      <c r="I45" s="288">
        <f t="shared" si="1"/>
        <v>78.481999999999999</v>
      </c>
      <c r="L45" s="279"/>
    </row>
    <row r="46" spans="2:12" ht="30" customHeight="1">
      <c r="B46" s="283">
        <v>35</v>
      </c>
      <c r="C46" s="289" t="s">
        <v>120</v>
      </c>
      <c r="D46" s="285">
        <v>3032</v>
      </c>
      <c r="E46" s="290">
        <v>0</v>
      </c>
      <c r="F46" s="290">
        <v>0</v>
      </c>
      <c r="G46" s="291"/>
      <c r="H46" s="291"/>
      <c r="I46" s="292"/>
      <c r="L46" s="279"/>
    </row>
    <row r="47" spans="2:12" ht="30" customHeight="1">
      <c r="B47" s="283">
        <v>36</v>
      </c>
      <c r="C47" s="289" t="s">
        <v>678</v>
      </c>
      <c r="D47" s="285">
        <v>3033</v>
      </c>
      <c r="E47" s="290">
        <v>0</v>
      </c>
      <c r="F47" s="290">
        <v>0</v>
      </c>
      <c r="G47" s="291"/>
      <c r="H47" s="291"/>
      <c r="I47" s="292"/>
      <c r="L47" s="279"/>
    </row>
    <row r="48" spans="2:12">
      <c r="B48" s="283">
        <v>37</v>
      </c>
      <c r="C48" s="289" t="s">
        <v>679</v>
      </c>
      <c r="D48" s="285">
        <v>3034</v>
      </c>
      <c r="E48" s="294"/>
      <c r="F48" s="294"/>
      <c r="G48" s="291"/>
      <c r="H48" s="291"/>
      <c r="I48" s="292"/>
      <c r="L48" s="279"/>
    </row>
    <row r="49" spans="2:12">
      <c r="B49" s="283">
        <v>38</v>
      </c>
      <c r="C49" s="289" t="s">
        <v>680</v>
      </c>
      <c r="D49" s="285">
        <v>3035</v>
      </c>
      <c r="E49" s="294">
        <v>0</v>
      </c>
      <c r="F49" s="294">
        <v>200000</v>
      </c>
      <c r="G49" s="294">
        <v>60000</v>
      </c>
      <c r="H49" s="294">
        <v>156964</v>
      </c>
      <c r="I49" s="292">
        <f t="shared" si="1"/>
        <v>78.481999999999999</v>
      </c>
      <c r="L49" s="279"/>
    </row>
    <row r="50" spans="2:12" ht="30" customHeight="1">
      <c r="B50" s="283">
        <v>39</v>
      </c>
      <c r="C50" s="289" t="s">
        <v>681</v>
      </c>
      <c r="D50" s="285">
        <v>3036</v>
      </c>
      <c r="E50" s="295"/>
      <c r="F50" s="294">
        <v>0</v>
      </c>
      <c r="G50" s="291"/>
      <c r="H50" s="291"/>
      <c r="I50" s="292"/>
      <c r="L50" s="279"/>
    </row>
    <row r="51" spans="2:12" ht="30" customHeight="1">
      <c r="B51" s="283">
        <v>40</v>
      </c>
      <c r="C51" s="289" t="s">
        <v>682</v>
      </c>
      <c r="D51" s="285">
        <v>3037</v>
      </c>
      <c r="E51" s="206"/>
      <c r="F51" s="294">
        <v>0</v>
      </c>
      <c r="G51" s="291"/>
      <c r="H51" s="291"/>
      <c r="I51" s="292"/>
      <c r="L51" s="279"/>
    </row>
    <row r="52" spans="2:12" ht="30" customHeight="1">
      <c r="B52" s="313">
        <v>41</v>
      </c>
      <c r="C52" s="314" t="s">
        <v>683</v>
      </c>
      <c r="D52" s="315">
        <v>3038</v>
      </c>
      <c r="E52" s="287">
        <f>E39-E45</f>
        <v>70085074.079999998</v>
      </c>
      <c r="F52" s="287">
        <f t="shared" ref="F52:H52" si="9">F39-F45</f>
        <v>433215000</v>
      </c>
      <c r="G52" s="287">
        <f t="shared" si="9"/>
        <v>129965000</v>
      </c>
      <c r="H52" s="287">
        <f t="shared" si="9"/>
        <v>69843036</v>
      </c>
      <c r="I52" s="288">
        <f t="shared" si="1"/>
        <v>16.122026245628614</v>
      </c>
      <c r="L52" s="279"/>
    </row>
    <row r="53" spans="2:12" ht="30" customHeight="1">
      <c r="B53" s="313">
        <v>42</v>
      </c>
      <c r="C53" s="314" t="s">
        <v>684</v>
      </c>
      <c r="D53" s="315">
        <v>3039</v>
      </c>
      <c r="E53" s="287">
        <v>0</v>
      </c>
      <c r="F53" s="287">
        <v>0</v>
      </c>
      <c r="G53" s="293"/>
      <c r="H53" s="293"/>
      <c r="I53" s="288"/>
      <c r="L53" s="279"/>
    </row>
    <row r="54" spans="2:12" ht="30" customHeight="1">
      <c r="B54" s="313">
        <v>43</v>
      </c>
      <c r="C54" s="314" t="s">
        <v>833</v>
      </c>
      <c r="D54" s="315">
        <v>3040</v>
      </c>
      <c r="E54" s="287">
        <f>+E39+E26+E13</f>
        <v>364843726.84000003</v>
      </c>
      <c r="F54" s="287">
        <f t="shared" ref="F54:H54" si="10">+F39+F26+F13</f>
        <v>734252000</v>
      </c>
      <c r="G54" s="287">
        <f t="shared" si="10"/>
        <v>221676000</v>
      </c>
      <c r="H54" s="287">
        <f t="shared" si="10"/>
        <v>138135459.09999999</v>
      </c>
      <c r="I54" s="288">
        <f t="shared" si="1"/>
        <v>18.813085847910529</v>
      </c>
      <c r="L54" s="279"/>
    </row>
    <row r="55" spans="2:12" ht="21.75">
      <c r="B55" s="313">
        <v>44</v>
      </c>
      <c r="C55" s="314" t="s">
        <v>834</v>
      </c>
      <c r="D55" s="315">
        <v>3041</v>
      </c>
      <c r="E55" s="287">
        <f>+E45+E32+E17</f>
        <v>369889723.741</v>
      </c>
      <c r="F55" s="287">
        <f t="shared" ref="F55:H55" si="11">+F45+F32+F17</f>
        <v>728252000</v>
      </c>
      <c r="G55" s="287">
        <f t="shared" si="11"/>
        <v>219876000</v>
      </c>
      <c r="H55" s="287">
        <f t="shared" si="11"/>
        <v>144944789.66999999</v>
      </c>
      <c r="I55" s="288">
        <f t="shared" si="1"/>
        <v>19.903109043298198</v>
      </c>
      <c r="L55" s="279"/>
    </row>
    <row r="56" spans="2:12" ht="21.75">
      <c r="B56" s="283">
        <v>45</v>
      </c>
      <c r="C56" s="284" t="s">
        <v>835</v>
      </c>
      <c r="D56" s="285">
        <v>3042</v>
      </c>
      <c r="E56" s="290"/>
      <c r="F56" s="290">
        <f>F54-F55</f>
        <v>6000000</v>
      </c>
      <c r="G56" s="290">
        <f>G54-G55</f>
        <v>1800000</v>
      </c>
      <c r="H56" s="291"/>
      <c r="I56" s="292">
        <f t="shared" si="1"/>
        <v>0</v>
      </c>
      <c r="L56" s="279"/>
    </row>
    <row r="57" spans="2:12" ht="23.25" thickBot="1">
      <c r="B57" s="316">
        <v>46</v>
      </c>
      <c r="C57" s="314" t="s">
        <v>836</v>
      </c>
      <c r="D57" s="315">
        <v>3043</v>
      </c>
      <c r="E57" s="287">
        <f>+E55-E54</f>
        <v>5045996.9009999633</v>
      </c>
      <c r="F57" s="287">
        <f t="shared" ref="F57:H57" si="12">+F55-F54</f>
        <v>-6000000</v>
      </c>
      <c r="G57" s="287"/>
      <c r="H57" s="287">
        <f t="shared" si="12"/>
        <v>6809330.5699999928</v>
      </c>
      <c r="I57" s="288">
        <f t="shared" si="1"/>
        <v>-113.48884283333321</v>
      </c>
      <c r="L57" s="279"/>
    </row>
    <row r="58" spans="2:12" ht="30" customHeight="1">
      <c r="B58" s="283">
        <v>47</v>
      </c>
      <c r="C58" s="284" t="s">
        <v>685</v>
      </c>
      <c r="D58" s="285">
        <v>3044</v>
      </c>
      <c r="E58" s="297">
        <v>19022224</v>
      </c>
      <c r="F58" s="294">
        <v>11500000</v>
      </c>
      <c r="G58" s="291">
        <v>12700000</v>
      </c>
      <c r="H58" s="291">
        <v>14483954</v>
      </c>
      <c r="I58" s="292">
        <f t="shared" si="1"/>
        <v>125.94742608695653</v>
      </c>
      <c r="L58" s="279"/>
    </row>
    <row r="59" spans="2:12" ht="30" customHeight="1">
      <c r="B59" s="283">
        <v>48</v>
      </c>
      <c r="C59" s="284" t="s">
        <v>686</v>
      </c>
      <c r="D59" s="285">
        <v>3045</v>
      </c>
      <c r="E59" s="298"/>
      <c r="F59" s="294"/>
      <c r="G59" s="291"/>
      <c r="H59" s="291"/>
      <c r="I59" s="292"/>
      <c r="L59" s="279"/>
    </row>
    <row r="60" spans="2:12" ht="31.5">
      <c r="B60" s="283">
        <v>49</v>
      </c>
      <c r="C60" s="284" t="s">
        <v>260</v>
      </c>
      <c r="D60" s="285">
        <v>3046</v>
      </c>
      <c r="E60" s="299"/>
      <c r="F60" s="294"/>
      <c r="G60" s="300"/>
      <c r="H60" s="300"/>
      <c r="I60" s="292"/>
      <c r="L60" s="279"/>
    </row>
    <row r="61" spans="2:12" ht="33.75" thickBot="1">
      <c r="B61" s="296">
        <v>50</v>
      </c>
      <c r="C61" s="301" t="s">
        <v>837</v>
      </c>
      <c r="D61" s="302">
        <v>3047</v>
      </c>
      <c r="E61" s="299">
        <f>E56-E57+E58+E59-E60</f>
        <v>13976227.099000037</v>
      </c>
      <c r="F61" s="294">
        <f>F56-F57+F58+F59-F60</f>
        <v>23500000</v>
      </c>
      <c r="G61" s="303">
        <f>+G56-G57+G58+G59-G60</f>
        <v>14500000</v>
      </c>
      <c r="H61" s="303">
        <f>+H56-H57+H58+H59-H60</f>
        <v>7674623.4300000072</v>
      </c>
      <c r="I61" s="292">
        <f t="shared" si="1"/>
        <v>32.657972042553226</v>
      </c>
      <c r="L61" s="279"/>
    </row>
    <row r="64" spans="2:12">
      <c r="B64" s="456" t="s">
        <v>841</v>
      </c>
      <c r="C64" s="456"/>
      <c r="F64" s="412" t="s">
        <v>881</v>
      </c>
      <c r="G64" s="412"/>
      <c r="H64" s="412"/>
      <c r="J64" s="457"/>
      <c r="K64" s="457"/>
      <c r="L64" s="457"/>
    </row>
    <row r="65" spans="5:8">
      <c r="E65" s="193" t="s">
        <v>736</v>
      </c>
    </row>
    <row r="67" spans="5:8">
      <c r="H67" s="279"/>
    </row>
  </sheetData>
  <mergeCells count="11">
    <mergeCell ref="B64:C64"/>
    <mergeCell ref="J64:L64"/>
    <mergeCell ref="B6:I6"/>
    <mergeCell ref="B8:I8"/>
    <mergeCell ref="B10:B11"/>
    <mergeCell ref="C10:C11"/>
    <mergeCell ref="E10:E11"/>
    <mergeCell ref="F10:F11"/>
    <mergeCell ref="G10:H10"/>
    <mergeCell ref="I10:I11"/>
    <mergeCell ref="D10:D11"/>
  </mergeCells>
  <phoneticPr fontId="10" type="noConversion"/>
  <pageMargins left="0.75" right="0.75" top="1" bottom="1" header="0.5" footer="0.5"/>
  <pageSetup orientation="portrait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4:M101"/>
  <sheetViews>
    <sheetView zoomScale="75" zoomScaleNormal="75" workbookViewId="0">
      <selection activeCell="G17" sqref="G17"/>
    </sheetView>
  </sheetViews>
  <sheetFormatPr defaultRowHeight="15.75"/>
  <cols>
    <col min="1" max="1" width="9.140625" style="2"/>
    <col min="2" max="2" width="6.140625" style="2" customWidth="1"/>
    <col min="3" max="3" width="36" style="2" customWidth="1"/>
    <col min="4" max="4" width="11.28515625" style="48" customWidth="1"/>
    <col min="5" max="5" width="10.5703125" style="2" customWidth="1"/>
    <col min="6" max="6" width="12.5703125" style="2" customWidth="1"/>
    <col min="7" max="7" width="11" style="2" customWidth="1"/>
    <col min="8" max="8" width="9.28515625" style="200" customWidth="1"/>
    <col min="9" max="9" width="14.140625" style="2" customWidth="1"/>
    <col min="10" max="10" width="26.5703125" style="2" customWidth="1"/>
    <col min="11" max="16384" width="9.140625" style="2"/>
  </cols>
  <sheetData>
    <row r="4" spans="2:13">
      <c r="H4" s="204" t="s">
        <v>770</v>
      </c>
    </row>
    <row r="5" spans="2:13" customFormat="1">
      <c r="B5" s="1" t="s">
        <v>818</v>
      </c>
      <c r="C5" s="2"/>
      <c r="D5" s="49"/>
      <c r="H5" s="206"/>
    </row>
    <row r="6" spans="2:13" customFormat="1">
      <c r="B6" s="1" t="s">
        <v>819</v>
      </c>
      <c r="C6" s="2"/>
      <c r="D6" s="49"/>
      <c r="H6" s="206"/>
    </row>
    <row r="8" spans="2:13" ht="18.75">
      <c r="B8" s="473" t="s">
        <v>58</v>
      </c>
      <c r="C8" s="473"/>
      <c r="D8" s="473"/>
      <c r="E8" s="473"/>
      <c r="F8" s="473"/>
      <c r="G8" s="473"/>
      <c r="H8" s="473"/>
    </row>
    <row r="9" spans="2:13">
      <c r="C9" s="1"/>
      <c r="D9" s="50"/>
      <c r="E9" s="1"/>
      <c r="F9" s="1"/>
      <c r="G9" s="1"/>
      <c r="H9" s="210" t="s">
        <v>4</v>
      </c>
    </row>
    <row r="10" spans="2:13" ht="25.5" customHeight="1">
      <c r="B10" s="474" t="s">
        <v>9</v>
      </c>
      <c r="C10" s="474" t="s">
        <v>25</v>
      </c>
      <c r="D10" s="475" t="s">
        <v>813</v>
      </c>
      <c r="E10" s="475" t="s">
        <v>814</v>
      </c>
      <c r="F10" s="477" t="s">
        <v>842</v>
      </c>
      <c r="G10" s="478"/>
      <c r="H10" s="475" t="s">
        <v>816</v>
      </c>
      <c r="I10" s="471"/>
      <c r="J10" s="4"/>
      <c r="K10" s="4"/>
      <c r="L10" s="4"/>
      <c r="M10" s="4"/>
    </row>
    <row r="11" spans="2:13" ht="36.75" customHeight="1">
      <c r="B11" s="474"/>
      <c r="C11" s="474"/>
      <c r="D11" s="476"/>
      <c r="E11" s="476"/>
      <c r="F11" s="269" t="s">
        <v>1</v>
      </c>
      <c r="G11" s="269" t="s">
        <v>67</v>
      </c>
      <c r="H11" s="476"/>
      <c r="I11" s="471"/>
      <c r="J11" s="4"/>
      <c r="K11" s="4"/>
      <c r="L11" s="4"/>
      <c r="M11" s="4"/>
    </row>
    <row r="12" spans="2:13" s="67" customFormat="1" ht="35.25" customHeight="1">
      <c r="B12" s="335" t="s">
        <v>80</v>
      </c>
      <c r="C12" s="336" t="s">
        <v>163</v>
      </c>
      <c r="D12" s="317">
        <v>96186732</v>
      </c>
      <c r="E12" s="318">
        <v>92835387</v>
      </c>
      <c r="F12" s="318">
        <v>23250178</v>
      </c>
      <c r="G12" s="318">
        <v>21756011.550000001</v>
      </c>
      <c r="H12" s="319">
        <f>+G12/E12*100</f>
        <v>23.435041586027967</v>
      </c>
      <c r="I12" s="68"/>
      <c r="J12" s="68"/>
      <c r="K12" s="68"/>
      <c r="L12" s="68"/>
      <c r="M12" s="68"/>
    </row>
    <row r="13" spans="2:13" s="67" customFormat="1" ht="36.75" customHeight="1">
      <c r="B13" s="335" t="s">
        <v>81</v>
      </c>
      <c r="C13" s="336" t="s">
        <v>261</v>
      </c>
      <c r="D13" s="317">
        <f>+D12+26779238+11608317</f>
        <v>134574287</v>
      </c>
      <c r="E13" s="318">
        <v>129847933</v>
      </c>
      <c r="F13" s="318">
        <v>32519793</v>
      </c>
      <c r="G13" s="318">
        <v>30381757.52</v>
      </c>
      <c r="H13" s="319">
        <f t="shared" ref="H13:H42" si="0">+G13/E13*100</f>
        <v>23.3979523724879</v>
      </c>
      <c r="I13" s="68"/>
      <c r="J13" s="68"/>
      <c r="K13" s="68"/>
      <c r="L13" s="68"/>
      <c r="M13" s="68"/>
    </row>
    <row r="14" spans="2:13" s="67" customFormat="1" ht="35.25" customHeight="1">
      <c r="B14" s="335" t="s">
        <v>82</v>
      </c>
      <c r="C14" s="336" t="s">
        <v>262</v>
      </c>
      <c r="D14" s="317">
        <f>+D13+24087857</f>
        <v>158662144</v>
      </c>
      <c r="E14" s="318">
        <v>153467273</v>
      </c>
      <c r="F14" s="318">
        <v>38435144</v>
      </c>
      <c r="G14" s="318">
        <v>35820092.066949993</v>
      </c>
      <c r="H14" s="319">
        <f t="shared" si="0"/>
        <v>23.340541189488651</v>
      </c>
      <c r="I14" s="68"/>
      <c r="J14" s="68"/>
      <c r="K14" s="68"/>
      <c r="L14" s="68"/>
      <c r="M14" s="68"/>
    </row>
    <row r="15" spans="2:13" s="67" customFormat="1" ht="36" customHeight="1">
      <c r="B15" s="335" t="s">
        <v>83</v>
      </c>
      <c r="C15" s="337" t="s">
        <v>269</v>
      </c>
      <c r="D15" s="320">
        <v>141</v>
      </c>
      <c r="E15" s="321">
        <v>141</v>
      </c>
      <c r="F15" s="321">
        <v>143</v>
      </c>
      <c r="G15" s="321">
        <v>138</v>
      </c>
      <c r="H15" s="322">
        <f t="shared" si="0"/>
        <v>97.872340425531917</v>
      </c>
      <c r="I15" s="68"/>
      <c r="J15" s="68"/>
      <c r="K15" s="68"/>
      <c r="L15" s="68"/>
      <c r="M15" s="68"/>
    </row>
    <row r="16" spans="2:13" s="67" customFormat="1" ht="36" customHeight="1">
      <c r="B16" s="335" t="s">
        <v>266</v>
      </c>
      <c r="C16" s="338" t="s">
        <v>263</v>
      </c>
      <c r="D16" s="320">
        <v>138</v>
      </c>
      <c r="E16" s="323">
        <v>138</v>
      </c>
      <c r="F16" s="323">
        <v>138</v>
      </c>
      <c r="G16" s="323">
        <v>135</v>
      </c>
      <c r="H16" s="322">
        <f t="shared" si="0"/>
        <v>97.826086956521735</v>
      </c>
      <c r="I16" s="68"/>
      <c r="J16" s="68"/>
      <c r="K16" s="68"/>
      <c r="L16" s="68"/>
      <c r="M16" s="68"/>
    </row>
    <row r="17" spans="2:13" s="67" customFormat="1" ht="36" customHeight="1">
      <c r="B17" s="335" t="s">
        <v>265</v>
      </c>
      <c r="C17" s="338" t="s">
        <v>264</v>
      </c>
      <c r="D17" s="320">
        <v>3</v>
      </c>
      <c r="E17" s="323">
        <v>3</v>
      </c>
      <c r="F17" s="323">
        <v>5</v>
      </c>
      <c r="G17" s="323">
        <v>3</v>
      </c>
      <c r="H17" s="322">
        <f t="shared" si="0"/>
        <v>100</v>
      </c>
      <c r="I17" s="68"/>
      <c r="J17" s="68"/>
      <c r="K17" s="68"/>
      <c r="L17" s="68"/>
      <c r="M17" s="68"/>
    </row>
    <row r="18" spans="2:13" s="67" customFormat="1" ht="30" customHeight="1">
      <c r="B18" s="335" t="s">
        <v>237</v>
      </c>
      <c r="C18" s="339" t="s">
        <v>26</v>
      </c>
      <c r="D18" s="317">
        <v>352859</v>
      </c>
      <c r="E18" s="324">
        <v>250000</v>
      </c>
      <c r="F18" s="324">
        <v>100000</v>
      </c>
      <c r="G18" s="324">
        <v>92593</v>
      </c>
      <c r="H18" s="319">
        <f t="shared" si="0"/>
        <v>37.037199999999999</v>
      </c>
      <c r="I18" s="68"/>
      <c r="J18" s="68"/>
      <c r="K18" s="68"/>
      <c r="L18" s="68"/>
      <c r="M18" s="68"/>
    </row>
    <row r="19" spans="2:13" s="67" customFormat="1" ht="30" customHeight="1">
      <c r="B19" s="335" t="s">
        <v>238</v>
      </c>
      <c r="C19" s="340" t="s">
        <v>121</v>
      </c>
      <c r="D19" s="325">
        <v>1</v>
      </c>
      <c r="E19" s="326">
        <v>1</v>
      </c>
      <c r="F19" s="326">
        <v>1</v>
      </c>
      <c r="G19" s="326">
        <v>1</v>
      </c>
      <c r="H19" s="322">
        <f t="shared" si="0"/>
        <v>100</v>
      </c>
      <c r="I19" s="68"/>
      <c r="J19" s="68"/>
      <c r="K19" s="68"/>
      <c r="L19" s="68"/>
      <c r="M19" s="68"/>
    </row>
    <row r="20" spans="2:13" s="67" customFormat="1" ht="30" customHeight="1">
      <c r="B20" s="335" t="s">
        <v>239</v>
      </c>
      <c r="C20" s="339" t="s">
        <v>27</v>
      </c>
      <c r="D20" s="327"/>
      <c r="E20" s="328">
        <v>0</v>
      </c>
      <c r="F20" s="328">
        <v>0</v>
      </c>
      <c r="G20" s="328"/>
      <c r="H20" s="319"/>
      <c r="I20" s="68"/>
      <c r="J20" s="68"/>
      <c r="K20" s="68"/>
      <c r="L20" s="68"/>
      <c r="M20" s="68"/>
    </row>
    <row r="21" spans="2:13" s="67" customFormat="1" ht="30" customHeight="1">
      <c r="B21" s="335" t="s">
        <v>240</v>
      </c>
      <c r="C21" s="340" t="s">
        <v>122</v>
      </c>
      <c r="D21" s="325"/>
      <c r="E21" s="329">
        <v>0</v>
      </c>
      <c r="F21" s="329">
        <v>0</v>
      </c>
      <c r="G21" s="329"/>
      <c r="H21" s="322"/>
      <c r="I21" s="68"/>
      <c r="J21" s="68"/>
      <c r="K21" s="68"/>
      <c r="L21" s="68"/>
      <c r="M21" s="68"/>
    </row>
    <row r="22" spans="2:13" s="67" customFormat="1" ht="30" customHeight="1">
      <c r="B22" s="335" t="s">
        <v>241</v>
      </c>
      <c r="C22" s="341" t="s">
        <v>28</v>
      </c>
      <c r="D22" s="327">
        <v>2180775</v>
      </c>
      <c r="E22" s="330">
        <v>1420000</v>
      </c>
      <c r="F22" s="330">
        <v>310000</v>
      </c>
      <c r="G22" s="330">
        <v>319531.5</v>
      </c>
      <c r="H22" s="319">
        <f t="shared" si="0"/>
        <v>22.502218309859153</v>
      </c>
      <c r="I22" s="68"/>
      <c r="J22" s="68"/>
      <c r="K22" s="68"/>
      <c r="L22" s="68"/>
      <c r="M22" s="68"/>
    </row>
    <row r="23" spans="2:13" s="67" customFormat="1" ht="24">
      <c r="B23" s="335" t="s">
        <v>242</v>
      </c>
      <c r="C23" s="342" t="s">
        <v>123</v>
      </c>
      <c r="D23" s="331"/>
      <c r="E23" s="329">
        <v>3</v>
      </c>
      <c r="F23" s="329">
        <v>3</v>
      </c>
      <c r="G23" s="329">
        <v>1</v>
      </c>
      <c r="H23" s="322">
        <f t="shared" si="0"/>
        <v>33.333333333333329</v>
      </c>
      <c r="I23" s="68"/>
      <c r="J23" s="68"/>
      <c r="K23" s="68"/>
      <c r="L23" s="68"/>
      <c r="M23" s="68"/>
    </row>
    <row r="24" spans="2:13" s="67" customFormat="1" ht="30" customHeight="1">
      <c r="B24" s="335" t="s">
        <v>243</v>
      </c>
      <c r="C24" s="341" t="s">
        <v>29</v>
      </c>
      <c r="D24" s="317"/>
      <c r="E24" s="328">
        <v>0</v>
      </c>
      <c r="F24" s="328">
        <v>0</v>
      </c>
      <c r="G24" s="328"/>
      <c r="H24" s="319"/>
      <c r="I24" s="68"/>
      <c r="J24" s="68"/>
      <c r="K24" s="68"/>
      <c r="L24" s="68"/>
      <c r="M24" s="68"/>
    </row>
    <row r="25" spans="2:13" s="67" customFormat="1" ht="30" customHeight="1">
      <c r="B25" s="335" t="s">
        <v>244</v>
      </c>
      <c r="C25" s="340" t="s">
        <v>124</v>
      </c>
      <c r="D25" s="331"/>
      <c r="E25" s="329">
        <v>0</v>
      </c>
      <c r="F25" s="329">
        <v>0</v>
      </c>
      <c r="G25" s="329"/>
      <c r="H25" s="322"/>
      <c r="I25" s="68"/>
      <c r="J25" s="68"/>
      <c r="K25" s="68"/>
      <c r="L25" s="68"/>
      <c r="M25" s="68"/>
    </row>
    <row r="26" spans="2:13" s="67" customFormat="1" ht="30" customHeight="1">
      <c r="B26" s="335" t="s">
        <v>245</v>
      </c>
      <c r="C26" s="341" t="s">
        <v>165</v>
      </c>
      <c r="D26" s="317"/>
      <c r="E26" s="328">
        <v>0</v>
      </c>
      <c r="F26" s="328">
        <v>0</v>
      </c>
      <c r="G26" s="328"/>
      <c r="H26" s="319"/>
      <c r="I26" s="68"/>
      <c r="J26" s="68"/>
      <c r="K26" s="68"/>
      <c r="L26" s="68"/>
      <c r="M26" s="68"/>
    </row>
    <row r="27" spans="2:13" s="67" customFormat="1" ht="30" customHeight="1">
      <c r="B27" s="335" t="s">
        <v>96</v>
      </c>
      <c r="C27" s="343" t="s">
        <v>164</v>
      </c>
      <c r="D27" s="331"/>
      <c r="E27" s="329">
        <v>0</v>
      </c>
      <c r="F27" s="329">
        <v>0</v>
      </c>
      <c r="G27" s="329"/>
      <c r="H27" s="322"/>
      <c r="I27" s="68"/>
      <c r="J27" s="68"/>
      <c r="K27" s="68"/>
      <c r="L27" s="68"/>
      <c r="M27" s="68"/>
    </row>
    <row r="28" spans="2:13" s="67" customFormat="1" ht="30" customHeight="1">
      <c r="B28" s="335" t="s">
        <v>246</v>
      </c>
      <c r="C28" s="341" t="s">
        <v>125</v>
      </c>
      <c r="D28" s="317"/>
      <c r="E28" s="328">
        <v>0</v>
      </c>
      <c r="F28" s="328">
        <v>0</v>
      </c>
      <c r="G28" s="328"/>
      <c r="H28" s="319"/>
      <c r="I28" s="68"/>
      <c r="J28" s="68"/>
      <c r="K28" s="68"/>
      <c r="L28" s="68"/>
      <c r="M28" s="68"/>
    </row>
    <row r="29" spans="2:13" s="67" customFormat="1" ht="30" customHeight="1">
      <c r="B29" s="335" t="s">
        <v>247</v>
      </c>
      <c r="C29" s="343" t="s">
        <v>126</v>
      </c>
      <c r="D29" s="331"/>
      <c r="E29" s="329">
        <v>0</v>
      </c>
      <c r="F29" s="329">
        <v>0</v>
      </c>
      <c r="G29" s="329"/>
      <c r="H29" s="322"/>
      <c r="I29" s="68"/>
      <c r="J29" s="68"/>
      <c r="K29" s="68"/>
      <c r="L29" s="68"/>
      <c r="M29" s="68"/>
    </row>
    <row r="30" spans="2:13" s="67" customFormat="1" ht="30" customHeight="1">
      <c r="B30" s="335" t="s">
        <v>248</v>
      </c>
      <c r="C30" s="341" t="s">
        <v>127</v>
      </c>
      <c r="D30" s="317">
        <v>4420658</v>
      </c>
      <c r="E30" s="330">
        <v>4223603</v>
      </c>
      <c r="F30" s="330">
        <v>1055901</v>
      </c>
      <c r="G30" s="330">
        <v>1055895.57</v>
      </c>
      <c r="H30" s="319">
        <f t="shared" si="0"/>
        <v>24.999877355897322</v>
      </c>
      <c r="I30" s="68"/>
      <c r="J30" s="68"/>
      <c r="K30" s="68"/>
      <c r="L30" s="68"/>
      <c r="M30" s="68"/>
    </row>
    <row r="31" spans="2:13" s="67" customFormat="1" ht="30" customHeight="1">
      <c r="B31" s="335" t="s">
        <v>249</v>
      </c>
      <c r="C31" s="343" t="s">
        <v>128</v>
      </c>
      <c r="D31" s="331">
        <v>5</v>
      </c>
      <c r="E31" s="329">
        <v>5</v>
      </c>
      <c r="F31" s="329">
        <v>5</v>
      </c>
      <c r="G31" s="329">
        <v>5</v>
      </c>
      <c r="H31" s="322">
        <f t="shared" si="0"/>
        <v>100</v>
      </c>
      <c r="I31" s="68"/>
      <c r="J31" s="68"/>
      <c r="K31" s="68"/>
      <c r="L31" s="68"/>
      <c r="M31" s="68"/>
    </row>
    <row r="32" spans="2:13" s="67" customFormat="1" ht="30" customHeight="1">
      <c r="B32" s="335" t="s">
        <v>250</v>
      </c>
      <c r="C32" s="343" t="s">
        <v>30</v>
      </c>
      <c r="D32" s="331">
        <v>6029712</v>
      </c>
      <c r="E32" s="332">
        <v>6680000</v>
      </c>
      <c r="F32" s="332">
        <v>1670000</v>
      </c>
      <c r="G32" s="332">
        <v>1515312.99</v>
      </c>
      <c r="H32" s="322">
        <f t="shared" si="0"/>
        <v>22.68432619760479</v>
      </c>
      <c r="I32" s="68"/>
      <c r="J32" s="68"/>
      <c r="K32" s="68"/>
      <c r="L32" s="68"/>
      <c r="M32" s="68"/>
    </row>
    <row r="33" spans="2:13" s="67" customFormat="1" ht="30" customHeight="1">
      <c r="B33" s="335" t="s">
        <v>251</v>
      </c>
      <c r="C33" s="343" t="s">
        <v>129</v>
      </c>
      <c r="D33" s="331">
        <v>365799</v>
      </c>
      <c r="E33" s="332">
        <v>350000</v>
      </c>
      <c r="F33" s="332">
        <v>87500</v>
      </c>
      <c r="G33" s="332">
        <f>78048</f>
        <v>78048</v>
      </c>
      <c r="H33" s="322">
        <f t="shared" si="0"/>
        <v>22.299428571428571</v>
      </c>
      <c r="I33" s="68"/>
      <c r="J33" s="68"/>
      <c r="K33" s="68"/>
      <c r="L33" s="68"/>
      <c r="M33" s="68"/>
    </row>
    <row r="34" spans="2:13" s="75" customFormat="1" ht="30" customHeight="1">
      <c r="B34" s="335" t="s">
        <v>252</v>
      </c>
      <c r="C34" s="344" t="s">
        <v>130</v>
      </c>
      <c r="D34" s="331">
        <v>20459</v>
      </c>
      <c r="E34" s="329">
        <v>0</v>
      </c>
      <c r="F34" s="329">
        <v>0</v>
      </c>
      <c r="G34" s="329">
        <v>0</v>
      </c>
      <c r="H34" s="322"/>
      <c r="I34" s="78"/>
      <c r="J34" s="78"/>
      <c r="K34" s="78"/>
      <c r="L34" s="78"/>
      <c r="M34" s="78"/>
    </row>
    <row r="35" spans="2:13" s="67" customFormat="1" ht="30" customHeight="1">
      <c r="B35" s="335" t="s">
        <v>253</v>
      </c>
      <c r="C35" s="341" t="s">
        <v>31</v>
      </c>
      <c r="D35" s="317">
        <v>1042908</v>
      </c>
      <c r="E35" s="330">
        <v>1192976</v>
      </c>
      <c r="F35" s="330">
        <v>357893</v>
      </c>
      <c r="G35" s="330">
        <f>111517.49+25960.51</f>
        <v>137478</v>
      </c>
      <c r="H35" s="319">
        <f t="shared" si="0"/>
        <v>11.523953541395636</v>
      </c>
      <c r="I35" s="68"/>
      <c r="J35" s="68"/>
      <c r="K35" s="68"/>
      <c r="L35" s="68"/>
      <c r="M35" s="68"/>
    </row>
    <row r="36" spans="2:13" s="67" customFormat="1" ht="30" customHeight="1">
      <c r="B36" s="335" t="s">
        <v>254</v>
      </c>
      <c r="C36" s="343" t="s">
        <v>68</v>
      </c>
      <c r="D36" s="331">
        <v>3</v>
      </c>
      <c r="E36" s="241"/>
      <c r="F36" s="241"/>
      <c r="G36" s="241">
        <v>1</v>
      </c>
      <c r="H36" s="322"/>
      <c r="I36" s="68"/>
      <c r="J36" s="68"/>
      <c r="K36" s="68"/>
      <c r="L36" s="68"/>
      <c r="M36" s="68"/>
    </row>
    <row r="37" spans="2:13" s="67" customFormat="1" ht="30" customHeight="1">
      <c r="B37" s="335" t="s">
        <v>97</v>
      </c>
      <c r="C37" s="341" t="s">
        <v>32</v>
      </c>
      <c r="D37" s="317">
        <v>48410</v>
      </c>
      <c r="E37" s="330">
        <v>1105612</v>
      </c>
      <c r="F37" s="330">
        <v>108511</v>
      </c>
      <c r="G37" s="330">
        <v>48777.55</v>
      </c>
      <c r="H37" s="319">
        <f t="shared" si="0"/>
        <v>4.4118144520862659</v>
      </c>
      <c r="I37" s="68"/>
      <c r="J37" s="68"/>
      <c r="K37" s="68"/>
      <c r="L37" s="68"/>
      <c r="M37" s="68"/>
    </row>
    <row r="38" spans="2:13" s="67" customFormat="1" ht="30" customHeight="1">
      <c r="B38" s="335" t="s">
        <v>255</v>
      </c>
      <c r="C38" s="343" t="s">
        <v>68</v>
      </c>
      <c r="D38" s="331">
        <v>2</v>
      </c>
      <c r="E38" s="329">
        <v>14</v>
      </c>
      <c r="F38" s="329">
        <v>2</v>
      </c>
      <c r="G38" s="329">
        <v>1</v>
      </c>
      <c r="H38" s="322">
        <f t="shared" si="0"/>
        <v>7.1428571428571423</v>
      </c>
      <c r="I38" s="68"/>
      <c r="J38" s="68"/>
      <c r="K38" s="68"/>
      <c r="L38" s="68"/>
      <c r="M38" s="68"/>
    </row>
    <row r="39" spans="2:13" s="67" customFormat="1" ht="30" customHeight="1">
      <c r="B39" s="335" t="s">
        <v>256</v>
      </c>
      <c r="C39" s="343" t="s">
        <v>33</v>
      </c>
      <c r="D39" s="331"/>
      <c r="E39" s="329">
        <v>0</v>
      </c>
      <c r="F39" s="329">
        <v>0</v>
      </c>
      <c r="G39" s="329">
        <v>0</v>
      </c>
      <c r="H39" s="322"/>
      <c r="I39" s="68"/>
      <c r="J39" s="68"/>
      <c r="K39" s="68"/>
      <c r="L39" s="68"/>
      <c r="M39" s="68"/>
    </row>
    <row r="40" spans="2:13" s="67" customFormat="1" ht="30" customHeight="1">
      <c r="B40" s="335" t="s">
        <v>257</v>
      </c>
      <c r="C40" s="343" t="s">
        <v>34</v>
      </c>
      <c r="D40" s="331">
        <v>1685643</v>
      </c>
      <c r="E40" s="332">
        <v>1500000</v>
      </c>
      <c r="F40" s="332">
        <v>200000</v>
      </c>
      <c r="G40" s="332">
        <v>138969</v>
      </c>
      <c r="H40" s="322">
        <f t="shared" si="0"/>
        <v>9.2646000000000015</v>
      </c>
      <c r="I40" s="68"/>
      <c r="J40" s="68"/>
      <c r="K40" s="68"/>
      <c r="L40" s="68"/>
      <c r="M40" s="68"/>
    </row>
    <row r="41" spans="2:13" s="67" customFormat="1" ht="30" customHeight="1">
      <c r="B41" s="335" t="s">
        <v>258</v>
      </c>
      <c r="C41" s="343" t="s">
        <v>35</v>
      </c>
      <c r="D41" s="331">
        <v>191592</v>
      </c>
      <c r="E41" s="332">
        <v>400000</v>
      </c>
      <c r="F41" s="332">
        <v>100000</v>
      </c>
      <c r="G41" s="333">
        <f>36665+52997</f>
        <v>89662</v>
      </c>
      <c r="H41" s="322">
        <f t="shared" si="0"/>
        <v>22.415499999999998</v>
      </c>
      <c r="I41" s="68"/>
      <c r="J41" s="68"/>
      <c r="K41" s="68"/>
      <c r="L41" s="68"/>
      <c r="M41" s="68"/>
    </row>
    <row r="42" spans="2:13" s="67" customFormat="1" ht="30" customHeight="1">
      <c r="B42" s="335" t="s">
        <v>98</v>
      </c>
      <c r="C42" s="343" t="s">
        <v>36</v>
      </c>
      <c r="D42" s="331"/>
      <c r="E42" s="332">
        <v>10000000</v>
      </c>
      <c r="F42" s="332">
        <v>3400000</v>
      </c>
      <c r="G42" s="332">
        <v>0</v>
      </c>
      <c r="H42" s="322">
        <f t="shared" si="0"/>
        <v>0</v>
      </c>
      <c r="I42" s="68"/>
      <c r="J42" s="68"/>
      <c r="K42" s="68"/>
      <c r="L42" s="68"/>
      <c r="M42" s="68"/>
    </row>
    <row r="43" spans="2:13" s="67" customFormat="1" ht="18.75">
      <c r="B43" s="71"/>
      <c r="C43" s="70"/>
      <c r="D43" s="79"/>
      <c r="E43" s="70"/>
      <c r="F43" s="71"/>
      <c r="G43" s="71"/>
      <c r="H43" s="278"/>
      <c r="I43" s="68"/>
      <c r="J43" s="68"/>
      <c r="K43" s="68"/>
      <c r="L43" s="68"/>
      <c r="M43" s="68"/>
    </row>
    <row r="44" spans="2:13" s="67" customFormat="1" ht="37.5">
      <c r="B44" s="71"/>
      <c r="C44" s="70" t="s">
        <v>270</v>
      </c>
      <c r="D44" s="79"/>
      <c r="E44" s="70"/>
      <c r="F44" s="71"/>
      <c r="G44" s="71"/>
      <c r="H44" s="278"/>
      <c r="I44" s="68"/>
      <c r="J44" s="68"/>
      <c r="K44" s="68"/>
      <c r="L44" s="68"/>
      <c r="M44" s="68"/>
    </row>
    <row r="45" spans="2:13" s="67" customFormat="1" ht="27" customHeight="1">
      <c r="B45" s="71"/>
      <c r="C45" s="472" t="s">
        <v>271</v>
      </c>
      <c r="D45" s="472"/>
      <c r="E45" s="472"/>
      <c r="F45" s="472"/>
      <c r="G45" s="71"/>
      <c r="H45" s="278"/>
      <c r="I45" s="68"/>
      <c r="J45" s="68"/>
      <c r="K45" s="68"/>
      <c r="L45" s="68"/>
      <c r="M45" s="68"/>
    </row>
    <row r="46" spans="2:13">
      <c r="B46" s="5"/>
      <c r="C46" s="6"/>
      <c r="D46" s="51"/>
      <c r="E46" s="6"/>
      <c r="F46" s="5"/>
      <c r="G46" s="5"/>
      <c r="H46" s="278"/>
      <c r="I46" s="4"/>
      <c r="J46" s="4"/>
      <c r="K46" s="4"/>
      <c r="L46" s="4"/>
      <c r="M46" s="4"/>
    </row>
    <row r="47" spans="2:13">
      <c r="B47" s="456" t="s">
        <v>841</v>
      </c>
      <c r="C47" s="456"/>
      <c r="D47" s="21"/>
      <c r="E47" s="457" t="s">
        <v>805</v>
      </c>
      <c r="F47" s="457"/>
      <c r="G47" s="457"/>
      <c r="H47" s="457"/>
      <c r="I47" s="4"/>
      <c r="J47" s="4"/>
      <c r="K47" s="4"/>
      <c r="L47" s="4"/>
      <c r="M47" s="4"/>
    </row>
    <row r="48" spans="2:13" ht="24" customHeight="1">
      <c r="B48" s="21"/>
      <c r="C48" s="21"/>
      <c r="D48" s="102" t="s">
        <v>736</v>
      </c>
      <c r="F48" s="21"/>
      <c r="G48" s="21"/>
      <c r="H48" s="280"/>
      <c r="I48" s="4"/>
      <c r="J48" s="4"/>
      <c r="K48" s="4"/>
      <c r="L48" s="4"/>
      <c r="M48" s="4"/>
    </row>
    <row r="49" spans="2:13">
      <c r="B49" s="5"/>
      <c r="C49" s="6"/>
      <c r="D49" s="51"/>
      <c r="E49" s="6"/>
      <c r="F49" s="5"/>
      <c r="G49" s="5"/>
      <c r="H49" s="278"/>
      <c r="I49" s="4"/>
      <c r="J49" s="4"/>
      <c r="K49" s="4"/>
      <c r="L49" s="4"/>
      <c r="M49" s="4"/>
    </row>
    <row r="50" spans="2:13">
      <c r="B50" s="5"/>
      <c r="C50" s="4"/>
      <c r="D50" s="52"/>
      <c r="E50" s="4"/>
      <c r="F50" s="5"/>
      <c r="G50" s="5"/>
      <c r="H50" s="278"/>
      <c r="I50" s="4"/>
      <c r="J50" s="4"/>
      <c r="K50" s="4"/>
      <c r="L50" s="4"/>
      <c r="M50" s="4"/>
    </row>
    <row r="51" spans="2:13">
      <c r="B51" s="5"/>
      <c r="C51" s="4"/>
      <c r="D51" s="52"/>
      <c r="E51" s="4"/>
      <c r="F51" s="5"/>
      <c r="G51" s="5"/>
      <c r="H51" s="278"/>
      <c r="I51" s="4"/>
      <c r="J51" s="4"/>
      <c r="K51" s="4"/>
      <c r="L51" s="4"/>
      <c r="M51" s="4"/>
    </row>
    <row r="52" spans="2:13">
      <c r="B52" s="5"/>
      <c r="C52" s="4"/>
      <c r="D52" s="52"/>
      <c r="E52" s="4"/>
      <c r="F52" s="5"/>
      <c r="G52" s="5"/>
      <c r="H52" s="278"/>
      <c r="I52" s="4"/>
      <c r="J52" s="4"/>
      <c r="K52" s="4"/>
      <c r="L52" s="4"/>
      <c r="M52" s="4"/>
    </row>
    <row r="53" spans="2:13">
      <c r="B53" s="5"/>
      <c r="C53" s="7"/>
      <c r="D53" s="53"/>
      <c r="E53" s="7"/>
      <c r="F53" s="5"/>
      <c r="G53" s="5"/>
      <c r="H53" s="278"/>
      <c r="I53" s="4"/>
      <c r="J53" s="4"/>
      <c r="K53" s="4"/>
      <c r="L53" s="4"/>
      <c r="M53" s="4"/>
    </row>
    <row r="54" spans="2:13">
      <c r="B54" s="5"/>
      <c r="C54" s="7"/>
      <c r="D54" s="53"/>
      <c r="E54" s="7"/>
      <c r="F54" s="5"/>
      <c r="G54" s="5"/>
      <c r="H54" s="278"/>
      <c r="I54" s="4"/>
      <c r="J54" s="4"/>
      <c r="K54" s="4"/>
      <c r="L54" s="4"/>
      <c r="M54" s="4"/>
    </row>
    <row r="55" spans="2:13">
      <c r="B55" s="5"/>
      <c r="C55" s="7"/>
      <c r="D55" s="53"/>
      <c r="E55" s="7"/>
      <c r="F55" s="5"/>
      <c r="G55" s="5"/>
      <c r="H55" s="278"/>
      <c r="I55" s="4"/>
      <c r="J55" s="4"/>
      <c r="K55" s="4"/>
      <c r="L55" s="4"/>
      <c r="M55" s="4"/>
    </row>
    <row r="56" spans="2:13">
      <c r="B56" s="5"/>
      <c r="C56" s="7"/>
      <c r="D56" s="53"/>
      <c r="E56" s="7"/>
      <c r="F56" s="5"/>
      <c r="G56" s="5"/>
      <c r="H56" s="278"/>
      <c r="I56" s="4"/>
    </row>
    <row r="57" spans="2:13">
      <c r="B57" s="5"/>
      <c r="C57" s="7"/>
      <c r="D57" s="53"/>
      <c r="E57" s="7"/>
      <c r="F57" s="5"/>
      <c r="G57" s="5"/>
      <c r="H57" s="278"/>
      <c r="I57" s="4"/>
    </row>
    <row r="58" spans="2:13">
      <c r="B58" s="5"/>
      <c r="C58" s="7"/>
      <c r="D58" s="53"/>
      <c r="E58" s="7"/>
      <c r="F58" s="5"/>
      <c r="G58" s="5"/>
      <c r="H58" s="278"/>
      <c r="I58" s="4"/>
    </row>
    <row r="59" spans="2:13">
      <c r="B59" s="5"/>
      <c r="C59" s="4"/>
      <c r="D59" s="52"/>
      <c r="E59" s="4"/>
      <c r="F59" s="5"/>
      <c r="G59" s="5"/>
      <c r="H59" s="278"/>
      <c r="I59" s="4"/>
    </row>
    <row r="60" spans="2:13">
      <c r="B60" s="5"/>
      <c r="C60" s="4"/>
      <c r="D60" s="52"/>
      <c r="E60" s="4"/>
      <c r="F60" s="5"/>
      <c r="G60" s="5"/>
      <c r="H60" s="278"/>
      <c r="I60" s="4"/>
    </row>
    <row r="61" spans="2:13">
      <c r="B61" s="5"/>
      <c r="C61" s="4"/>
      <c r="D61" s="52"/>
      <c r="E61" s="4"/>
      <c r="F61" s="5"/>
      <c r="G61" s="5"/>
      <c r="H61" s="278"/>
      <c r="I61" s="4"/>
    </row>
    <row r="62" spans="2:13">
      <c r="B62" s="5"/>
      <c r="C62" s="7"/>
      <c r="D62" s="53"/>
      <c r="E62" s="7"/>
      <c r="F62" s="5"/>
      <c r="G62" s="5"/>
      <c r="H62" s="278"/>
      <c r="I62" s="4"/>
    </row>
    <row r="63" spans="2:13">
      <c r="B63" s="5"/>
      <c r="C63" s="7"/>
      <c r="D63" s="53"/>
      <c r="E63" s="7"/>
      <c r="F63" s="5"/>
      <c r="G63" s="5"/>
      <c r="H63" s="278"/>
      <c r="I63" s="4"/>
    </row>
    <row r="64" spans="2:13">
      <c r="B64" s="5"/>
      <c r="C64" s="7"/>
      <c r="D64" s="53"/>
      <c r="E64" s="7"/>
      <c r="F64" s="5"/>
      <c r="G64" s="5"/>
      <c r="H64" s="278"/>
      <c r="I64" s="4"/>
    </row>
    <row r="65" spans="2:9">
      <c r="B65" s="5"/>
      <c r="C65" s="7"/>
      <c r="D65" s="53"/>
      <c r="E65" s="7"/>
      <c r="F65" s="5"/>
      <c r="G65" s="5"/>
      <c r="H65" s="278"/>
      <c r="I65" s="4"/>
    </row>
    <row r="66" spans="2:9">
      <c r="B66" s="4"/>
      <c r="C66" s="4"/>
      <c r="D66" s="52"/>
      <c r="E66" s="4"/>
      <c r="F66" s="4"/>
      <c r="G66" s="4"/>
      <c r="H66" s="312"/>
    </row>
    <row r="67" spans="2:9">
      <c r="B67" s="4"/>
      <c r="C67" s="4"/>
      <c r="D67" s="52"/>
      <c r="E67" s="4"/>
      <c r="F67" s="4"/>
      <c r="G67" s="4"/>
      <c r="H67" s="312"/>
    </row>
    <row r="68" spans="2:9">
      <c r="B68" s="4"/>
      <c r="C68" s="4"/>
      <c r="D68" s="52"/>
      <c r="E68" s="4"/>
      <c r="F68" s="4"/>
      <c r="G68" s="4"/>
      <c r="H68" s="312"/>
    </row>
    <row r="69" spans="2:9">
      <c r="B69" s="4"/>
      <c r="C69" s="4"/>
      <c r="D69" s="52"/>
      <c r="E69" s="4"/>
      <c r="F69" s="4"/>
      <c r="G69" s="4"/>
      <c r="H69" s="312"/>
    </row>
    <row r="70" spans="2:9">
      <c r="B70" s="4"/>
      <c r="C70" s="4"/>
      <c r="D70" s="52"/>
      <c r="E70" s="4"/>
      <c r="F70" s="4"/>
      <c r="G70" s="4"/>
      <c r="H70" s="312"/>
    </row>
    <row r="71" spans="2:9">
      <c r="B71" s="4"/>
      <c r="C71" s="4"/>
      <c r="D71" s="52"/>
      <c r="E71" s="4"/>
      <c r="F71" s="4"/>
      <c r="G71" s="4"/>
      <c r="H71" s="312"/>
    </row>
    <row r="72" spans="2:9">
      <c r="B72" s="4"/>
      <c r="C72" s="4"/>
      <c r="D72" s="52"/>
      <c r="E72" s="4"/>
      <c r="F72" s="4"/>
      <c r="G72" s="4"/>
      <c r="H72" s="312"/>
    </row>
    <row r="73" spans="2:9">
      <c r="B73" s="4"/>
      <c r="C73" s="4"/>
      <c r="D73" s="52"/>
      <c r="E73" s="4"/>
      <c r="F73" s="4"/>
      <c r="G73" s="4"/>
      <c r="H73" s="312"/>
    </row>
    <row r="74" spans="2:9">
      <c r="B74" s="4"/>
      <c r="C74" s="4"/>
      <c r="D74" s="52"/>
      <c r="E74" s="4"/>
      <c r="F74" s="4"/>
      <c r="G74" s="4"/>
      <c r="H74" s="312"/>
    </row>
    <row r="75" spans="2:9">
      <c r="B75" s="4"/>
      <c r="C75" s="4"/>
      <c r="D75" s="52"/>
      <c r="E75" s="4"/>
      <c r="F75" s="4"/>
      <c r="G75" s="4"/>
      <c r="H75" s="312"/>
    </row>
    <row r="76" spans="2:9">
      <c r="B76" s="4"/>
      <c r="C76" s="4"/>
      <c r="D76" s="52"/>
      <c r="E76" s="4"/>
      <c r="F76" s="4"/>
      <c r="G76" s="4"/>
      <c r="H76" s="312"/>
    </row>
    <row r="77" spans="2:9">
      <c r="B77" s="4"/>
      <c r="C77" s="4"/>
      <c r="D77" s="52"/>
      <c r="E77" s="4"/>
      <c r="F77" s="4"/>
      <c r="G77" s="4"/>
      <c r="H77" s="312"/>
    </row>
    <row r="78" spans="2:9">
      <c r="B78" s="4"/>
      <c r="C78" s="4"/>
      <c r="D78" s="52"/>
      <c r="E78" s="4"/>
      <c r="F78" s="4"/>
      <c r="G78" s="4"/>
      <c r="H78" s="312"/>
    </row>
    <row r="79" spans="2:9">
      <c r="B79" s="4"/>
      <c r="C79" s="4"/>
      <c r="D79" s="52"/>
      <c r="E79" s="4"/>
      <c r="F79" s="4"/>
      <c r="G79" s="4"/>
      <c r="H79" s="312"/>
    </row>
    <row r="80" spans="2:9">
      <c r="B80" s="4"/>
      <c r="C80" s="4"/>
      <c r="D80" s="52"/>
      <c r="E80" s="4"/>
      <c r="F80" s="4"/>
      <c r="G80" s="4"/>
      <c r="H80" s="312"/>
    </row>
    <row r="81" spans="2:8">
      <c r="B81" s="4"/>
      <c r="C81" s="4"/>
      <c r="D81" s="52"/>
      <c r="E81" s="4"/>
      <c r="F81" s="4"/>
      <c r="G81" s="4"/>
      <c r="H81" s="312"/>
    </row>
    <row r="82" spans="2:8">
      <c r="B82" s="4"/>
      <c r="C82" s="4"/>
      <c r="D82" s="52"/>
      <c r="E82" s="4"/>
      <c r="F82" s="4"/>
      <c r="G82" s="4"/>
      <c r="H82" s="312"/>
    </row>
    <row r="83" spans="2:8">
      <c r="B83" s="4"/>
      <c r="C83" s="4"/>
      <c r="D83" s="52"/>
      <c r="E83" s="4"/>
      <c r="F83" s="4"/>
      <c r="G83" s="4"/>
      <c r="H83" s="312"/>
    </row>
    <row r="84" spans="2:8">
      <c r="B84" s="4"/>
      <c r="C84" s="4"/>
      <c r="D84" s="52"/>
      <c r="E84" s="4"/>
      <c r="F84" s="4"/>
      <c r="G84" s="4"/>
      <c r="H84" s="312"/>
    </row>
    <row r="85" spans="2:8">
      <c r="B85" s="4"/>
      <c r="C85" s="4"/>
      <c r="D85" s="52"/>
      <c r="E85" s="4"/>
      <c r="F85" s="4"/>
      <c r="G85" s="4"/>
      <c r="H85" s="312"/>
    </row>
    <row r="86" spans="2:8">
      <c r="B86" s="4"/>
      <c r="C86" s="4"/>
      <c r="D86" s="52"/>
      <c r="E86" s="4"/>
      <c r="F86" s="4"/>
      <c r="G86" s="4"/>
      <c r="H86" s="312"/>
    </row>
    <row r="87" spans="2:8">
      <c r="B87" s="4"/>
      <c r="C87" s="4"/>
      <c r="D87" s="52"/>
      <c r="E87" s="4"/>
      <c r="F87" s="4"/>
      <c r="G87" s="4"/>
      <c r="H87" s="312"/>
    </row>
    <row r="88" spans="2:8">
      <c r="B88" s="4"/>
      <c r="C88" s="4"/>
      <c r="D88" s="52"/>
      <c r="E88" s="4"/>
      <c r="F88" s="4"/>
      <c r="G88" s="4"/>
      <c r="H88" s="312"/>
    </row>
    <row r="89" spans="2:8">
      <c r="B89" s="4"/>
      <c r="C89" s="4"/>
      <c r="D89" s="52"/>
      <c r="E89" s="4"/>
      <c r="F89" s="4"/>
      <c r="G89" s="4"/>
      <c r="H89" s="312"/>
    </row>
    <row r="90" spans="2:8">
      <c r="B90" s="4"/>
      <c r="C90" s="4"/>
      <c r="D90" s="52"/>
      <c r="E90" s="4"/>
      <c r="F90" s="4"/>
      <c r="G90" s="4"/>
      <c r="H90" s="312"/>
    </row>
    <row r="91" spans="2:8">
      <c r="B91" s="4"/>
      <c r="C91" s="4"/>
      <c r="D91" s="52"/>
      <c r="E91" s="4"/>
      <c r="F91" s="4"/>
      <c r="G91" s="4"/>
      <c r="H91" s="312"/>
    </row>
    <row r="92" spans="2:8">
      <c r="B92" s="4"/>
      <c r="C92" s="4"/>
      <c r="D92" s="52"/>
      <c r="E92" s="4"/>
      <c r="F92" s="4"/>
      <c r="G92" s="4"/>
      <c r="H92" s="312"/>
    </row>
    <row r="93" spans="2:8">
      <c r="B93" s="4"/>
      <c r="C93" s="4"/>
      <c r="D93" s="52"/>
      <c r="E93" s="4"/>
      <c r="F93" s="4"/>
      <c r="G93" s="4"/>
      <c r="H93" s="312"/>
    </row>
    <row r="94" spans="2:8">
      <c r="B94" s="4"/>
      <c r="C94" s="4"/>
      <c r="D94" s="52"/>
      <c r="E94" s="4"/>
      <c r="F94" s="4"/>
      <c r="G94" s="4"/>
      <c r="H94" s="312"/>
    </row>
    <row r="95" spans="2:8">
      <c r="B95" s="4"/>
      <c r="C95" s="4"/>
      <c r="D95" s="52"/>
      <c r="E95" s="4"/>
      <c r="F95" s="4"/>
      <c r="G95" s="4"/>
      <c r="H95" s="312"/>
    </row>
    <row r="96" spans="2:8">
      <c r="B96" s="4"/>
      <c r="C96" s="4"/>
      <c r="D96" s="52"/>
      <c r="E96" s="4"/>
      <c r="F96" s="4"/>
      <c r="G96" s="4"/>
      <c r="H96" s="312"/>
    </row>
    <row r="97" spans="2:8">
      <c r="B97" s="4"/>
      <c r="C97" s="4"/>
      <c r="D97" s="52"/>
      <c r="E97" s="4"/>
      <c r="F97" s="4"/>
      <c r="G97" s="4"/>
      <c r="H97" s="312"/>
    </row>
    <row r="98" spans="2:8">
      <c r="B98" s="4"/>
      <c r="C98" s="4"/>
      <c r="D98" s="52"/>
      <c r="E98" s="4"/>
      <c r="F98" s="4"/>
      <c r="G98" s="4"/>
      <c r="H98" s="312"/>
    </row>
    <row r="99" spans="2:8">
      <c r="B99" s="4"/>
      <c r="C99" s="4"/>
      <c r="D99" s="52"/>
      <c r="E99" s="4"/>
      <c r="F99" s="4"/>
      <c r="G99" s="4"/>
      <c r="H99" s="312"/>
    </row>
    <row r="100" spans="2:8">
      <c r="B100" s="4"/>
      <c r="C100" s="4"/>
      <c r="D100" s="52"/>
      <c r="E100" s="4"/>
      <c r="F100" s="4"/>
      <c r="G100" s="4"/>
      <c r="H100" s="312"/>
    </row>
    <row r="101" spans="2:8">
      <c r="B101" s="4"/>
      <c r="C101" s="4"/>
      <c r="D101" s="52"/>
      <c r="E101" s="4"/>
      <c r="F101" s="4"/>
      <c r="G101" s="4"/>
      <c r="H101" s="312"/>
    </row>
  </sheetData>
  <autoFilter ref="D4:D101"/>
  <mergeCells count="11">
    <mergeCell ref="I10:I11"/>
    <mergeCell ref="B47:C47"/>
    <mergeCell ref="E47:H47"/>
    <mergeCell ref="C45:F45"/>
    <mergeCell ref="B8:H8"/>
    <mergeCell ref="B10:B11"/>
    <mergeCell ref="C10:C11"/>
    <mergeCell ref="H10:H11"/>
    <mergeCell ref="D10:D11"/>
    <mergeCell ref="E10:E11"/>
    <mergeCell ref="F10:G10"/>
  </mergeCells>
  <phoneticPr fontId="3" type="noConversion"/>
  <pageMargins left="0.5" right="0.5" top="0.5" bottom="0.5" header="0.5" footer="0.5"/>
  <pageSetup scale="75" orientation="portrait" horizontalDpi="4294967294" verticalDpi="4294967294" r:id="rId1"/>
  <headerFooter alignWithMargins="0"/>
  <ignoredErrors>
    <ignoredError sqref="B12:B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33"/>
  <sheetViews>
    <sheetView zoomScale="75" zoomScaleNormal="75" zoomScaleSheetLayoutView="86" workbookViewId="0">
      <selection sqref="A1:G29"/>
    </sheetView>
  </sheetViews>
  <sheetFormatPr defaultRowHeight="15.75"/>
  <cols>
    <col min="1" max="1" width="7.7109375" style="2" customWidth="1"/>
    <col min="2" max="2" width="9.140625" style="2"/>
    <col min="3" max="3" width="50.7109375" style="2" customWidth="1"/>
    <col min="4" max="4" width="41.7109375" style="2" bestFit="1" customWidth="1"/>
    <col min="5" max="5" width="43.5703125" style="2" bestFit="1" customWidth="1"/>
    <col min="6" max="6" width="35" style="4" customWidth="1"/>
    <col min="7" max="7" width="14.7109375" style="4" customWidth="1"/>
    <col min="8" max="8" width="15.85546875" style="4" customWidth="1"/>
    <col min="9" max="9" width="12.28515625" style="2" customWidth="1"/>
    <col min="10" max="10" width="13.42578125" style="2" customWidth="1"/>
    <col min="11" max="11" width="11.28515625" style="2" customWidth="1"/>
    <col min="12" max="12" width="12.42578125" style="2" customWidth="1"/>
    <col min="13" max="13" width="14.42578125" style="2" customWidth="1"/>
    <col min="14" max="14" width="15.140625" style="2" customWidth="1"/>
    <col min="15" max="15" width="11.28515625" style="2" customWidth="1"/>
    <col min="16" max="16" width="13.140625" style="2" customWidth="1"/>
    <col min="17" max="17" width="13" style="2" customWidth="1"/>
    <col min="18" max="18" width="14.140625" style="2" customWidth="1"/>
    <col min="19" max="19" width="26.5703125" style="2" customWidth="1"/>
    <col min="20" max="16384" width="9.140625" style="2"/>
  </cols>
  <sheetData>
    <row r="2" spans="2:18">
      <c r="F2" s="15" t="s">
        <v>769</v>
      </c>
    </row>
    <row r="3" spans="2:18" s="11" customFormat="1">
      <c r="B3" s="1" t="s">
        <v>818</v>
      </c>
      <c r="F3" s="46"/>
      <c r="G3" s="46"/>
      <c r="H3" s="46"/>
    </row>
    <row r="4" spans="2:18" s="11" customFormat="1">
      <c r="B4" s="1" t="s">
        <v>819</v>
      </c>
      <c r="F4" s="46"/>
      <c r="G4" s="46"/>
      <c r="H4" s="46"/>
    </row>
    <row r="7" spans="2:18" ht="18.75">
      <c r="B7" s="481" t="s">
        <v>59</v>
      </c>
      <c r="C7" s="481"/>
      <c r="D7" s="481"/>
      <c r="E7" s="481"/>
      <c r="F7" s="47"/>
      <c r="G7" s="47"/>
      <c r="H7" s="47"/>
    </row>
    <row r="8" spans="2:18" ht="16.5" customHeight="1">
      <c r="C8" s="18"/>
      <c r="D8" s="18"/>
      <c r="E8" s="18"/>
      <c r="F8" s="18"/>
      <c r="G8" s="17"/>
    </row>
    <row r="9" spans="2:18" ht="25.5" customHeight="1">
      <c r="B9" s="482" t="s">
        <v>9</v>
      </c>
      <c r="C9" s="482" t="s">
        <v>267</v>
      </c>
      <c r="D9" s="483" t="s">
        <v>214</v>
      </c>
      <c r="E9" s="483" t="s">
        <v>213</v>
      </c>
      <c r="F9" s="485" t="s">
        <v>794</v>
      </c>
      <c r="G9" s="45"/>
      <c r="H9" s="45"/>
      <c r="I9" s="479"/>
      <c r="J9" s="471"/>
      <c r="K9" s="479"/>
      <c r="L9" s="471"/>
      <c r="M9" s="479"/>
      <c r="N9" s="471"/>
      <c r="O9" s="479"/>
      <c r="P9" s="471"/>
      <c r="Q9" s="471"/>
      <c r="R9" s="471"/>
    </row>
    <row r="10" spans="2:18" ht="36.75" customHeight="1">
      <c r="B10" s="482"/>
      <c r="C10" s="482"/>
      <c r="D10" s="484"/>
      <c r="E10" s="484"/>
      <c r="F10" s="485"/>
      <c r="G10" s="44"/>
      <c r="H10" s="45"/>
      <c r="I10" s="479"/>
      <c r="J10" s="479"/>
      <c r="K10" s="479"/>
      <c r="L10" s="479"/>
      <c r="M10" s="479"/>
      <c r="N10" s="471"/>
      <c r="O10" s="479"/>
      <c r="P10" s="471"/>
      <c r="Q10" s="471"/>
      <c r="R10" s="471"/>
    </row>
    <row r="11" spans="2:18" s="67" customFormat="1" ht="36.75" customHeight="1">
      <c r="B11" s="63"/>
      <c r="C11" s="199" t="s">
        <v>839</v>
      </c>
      <c r="D11" s="80">
        <v>135</v>
      </c>
      <c r="E11" s="80">
        <v>3</v>
      </c>
      <c r="F11" s="80">
        <v>2</v>
      </c>
      <c r="G11" s="81"/>
      <c r="H11" s="81"/>
      <c r="I11" s="82"/>
      <c r="J11" s="82"/>
      <c r="K11" s="82"/>
      <c r="L11" s="82"/>
      <c r="M11" s="82"/>
      <c r="N11" s="71"/>
      <c r="O11" s="82"/>
      <c r="P11" s="71"/>
      <c r="Q11" s="71"/>
      <c r="R11" s="71"/>
    </row>
    <row r="12" spans="2:18" s="67" customFormat="1" ht="18.75">
      <c r="B12" s="74" t="s">
        <v>80</v>
      </c>
      <c r="C12" s="83" t="s">
        <v>37</v>
      </c>
      <c r="D12" s="66"/>
      <c r="E12" s="66"/>
      <c r="F12" s="66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</row>
    <row r="13" spans="2:18" s="67" customFormat="1" ht="18.75">
      <c r="B13" s="74" t="s">
        <v>81</v>
      </c>
      <c r="C13" s="84" t="s">
        <v>160</v>
      </c>
      <c r="D13" s="66"/>
      <c r="E13" s="66"/>
      <c r="F13" s="66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</row>
    <row r="14" spans="2:18" s="67" customFormat="1" ht="18.75">
      <c r="B14" s="74" t="s">
        <v>82</v>
      </c>
      <c r="C14" s="84"/>
      <c r="D14" s="66"/>
      <c r="E14" s="66"/>
      <c r="F14" s="66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</row>
    <row r="15" spans="2:18" s="67" customFormat="1" ht="18.75">
      <c r="B15" s="74" t="s">
        <v>83</v>
      </c>
      <c r="C15" s="84"/>
      <c r="D15" s="66"/>
      <c r="E15" s="66"/>
      <c r="F15" s="66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</row>
    <row r="16" spans="2:18" s="67" customFormat="1" ht="18.75">
      <c r="B16" s="74" t="s">
        <v>84</v>
      </c>
      <c r="C16" s="84"/>
      <c r="D16" s="66"/>
      <c r="E16" s="66"/>
      <c r="F16" s="66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</row>
    <row r="17" spans="2:18" s="67" customFormat="1" ht="13.5" customHeight="1">
      <c r="B17" s="64"/>
      <c r="C17" s="84"/>
      <c r="D17" s="66"/>
      <c r="E17" s="66"/>
      <c r="F17" s="66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</row>
    <row r="18" spans="2:18" s="67" customFormat="1" ht="18.75">
      <c r="B18" s="74" t="s">
        <v>85</v>
      </c>
      <c r="C18" s="83" t="s">
        <v>38</v>
      </c>
      <c r="D18" s="66"/>
      <c r="E18" s="66"/>
      <c r="F18" s="66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</row>
    <row r="19" spans="2:18" s="67" customFormat="1" ht="18.75">
      <c r="B19" s="74" t="s">
        <v>86</v>
      </c>
      <c r="C19" s="65" t="s">
        <v>160</v>
      </c>
      <c r="D19" s="66"/>
      <c r="E19" s="66"/>
      <c r="F19" s="66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</row>
    <row r="20" spans="2:18" s="67" customFormat="1" ht="18.75">
      <c r="B20" s="74" t="s">
        <v>87</v>
      </c>
      <c r="C20" s="65"/>
      <c r="D20" s="66"/>
      <c r="E20" s="66"/>
      <c r="F20" s="66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</row>
    <row r="21" spans="2:18" s="67" customFormat="1" ht="18.75">
      <c r="B21" s="74" t="s">
        <v>88</v>
      </c>
      <c r="C21" s="65"/>
      <c r="D21" s="66"/>
      <c r="E21" s="66"/>
      <c r="F21" s="66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</row>
    <row r="22" spans="2:18" s="43" customFormat="1" ht="36.75" customHeight="1">
      <c r="B22" s="85"/>
      <c r="C22" s="83" t="s">
        <v>838</v>
      </c>
      <c r="D22" s="309">
        <v>135</v>
      </c>
      <c r="E22" s="309">
        <v>3</v>
      </c>
      <c r="F22" s="309">
        <v>2</v>
      </c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</row>
    <row r="23" spans="2:18" s="67" customFormat="1" ht="18.75">
      <c r="B23" s="87"/>
      <c r="C23" s="8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</row>
    <row r="24" spans="2:18" s="67" customFormat="1" ht="18.75"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</row>
    <row r="25" spans="2:18" s="67" customFormat="1" ht="18.75">
      <c r="C25" s="67" t="s">
        <v>161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</row>
    <row r="26" spans="2:18" s="67" customFormat="1" ht="18.75">
      <c r="C26" s="67" t="s">
        <v>162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</row>
    <row r="27" spans="2:18" s="67" customFormat="1" ht="18.75"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</row>
    <row r="28" spans="2:18" s="67" customFormat="1" ht="18.75" customHeight="1"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</row>
    <row r="29" spans="2:18" s="67" customFormat="1" ht="18.75">
      <c r="B29" s="67" t="s">
        <v>840</v>
      </c>
      <c r="C29" s="334"/>
      <c r="E29" s="480" t="s">
        <v>806</v>
      </c>
      <c r="F29" s="480"/>
      <c r="G29" s="480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</row>
    <row r="30" spans="2:18" ht="18.75">
      <c r="D30" s="69" t="s">
        <v>75</v>
      </c>
      <c r="I30" s="4"/>
      <c r="J30" s="4"/>
      <c r="K30" s="4"/>
      <c r="L30" s="4"/>
      <c r="M30" s="4"/>
      <c r="N30" s="4"/>
      <c r="O30" s="4"/>
      <c r="P30" s="4"/>
      <c r="Q30" s="4"/>
      <c r="R30" s="4"/>
    </row>
    <row r="33" spans="11:11">
      <c r="K33" s="2" t="s">
        <v>811</v>
      </c>
    </row>
  </sheetData>
  <mergeCells count="17">
    <mergeCell ref="E29:G29"/>
    <mergeCell ref="B7:E7"/>
    <mergeCell ref="I9:I10"/>
    <mergeCell ref="J9:J10"/>
    <mergeCell ref="B9:B10"/>
    <mergeCell ref="C9:C10"/>
    <mergeCell ref="D9:D10"/>
    <mergeCell ref="E9:E10"/>
    <mergeCell ref="F9:F10"/>
    <mergeCell ref="R9:R10"/>
    <mergeCell ref="K9:K10"/>
    <mergeCell ref="L9:L10"/>
    <mergeCell ref="M9:M10"/>
    <mergeCell ref="N9:N10"/>
    <mergeCell ref="Q9:Q10"/>
    <mergeCell ref="O9:O10"/>
    <mergeCell ref="P9:P10"/>
  </mergeCells>
  <phoneticPr fontId="3" type="noConversion"/>
  <pageMargins left="0.47" right="0.38" top="1" bottom="1" header="0.5" footer="0.5"/>
  <pageSetup scale="73" orientation="landscape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22"/>
  <sheetViews>
    <sheetView zoomScale="75" zoomScaleNormal="75" workbookViewId="0">
      <selection activeCell="A21" sqref="A21:XFD25"/>
    </sheetView>
  </sheetViews>
  <sheetFormatPr defaultRowHeight="15.75"/>
  <cols>
    <col min="1" max="2" width="9.140625" style="2"/>
    <col min="3" max="3" width="56" style="2" customWidth="1"/>
    <col min="4" max="4" width="11" style="2" customWidth="1"/>
    <col min="5" max="16" width="9.140625" style="2"/>
    <col min="17" max="17" width="22.28515625" style="2" customWidth="1"/>
    <col min="18" max="18" width="13.140625" style="4" customWidth="1"/>
    <col min="19" max="16384" width="9.140625" style="2"/>
  </cols>
  <sheetData>
    <row r="2" spans="2:18">
      <c r="B2" s="1" t="s">
        <v>818</v>
      </c>
      <c r="Q2" s="15" t="s">
        <v>768</v>
      </c>
    </row>
    <row r="3" spans="2:18">
      <c r="B3" s="1" t="s">
        <v>819</v>
      </c>
    </row>
    <row r="4" spans="2:18">
      <c r="E4" s="8"/>
    </row>
    <row r="5" spans="2:18">
      <c r="B5" s="486" t="s">
        <v>69</v>
      </c>
      <c r="C5" s="486"/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6"/>
      <c r="P5" s="486"/>
      <c r="Q5" s="486"/>
    </row>
    <row r="6" spans="2:18">
      <c r="E6" s="9"/>
      <c r="F6" s="9"/>
      <c r="G6" s="9"/>
      <c r="H6" s="9"/>
      <c r="I6" s="9"/>
      <c r="J6" s="9"/>
      <c r="K6" s="9"/>
      <c r="L6" s="9"/>
    </row>
    <row r="7" spans="2:18">
      <c r="C7" s="486"/>
      <c r="D7" s="486"/>
      <c r="E7" s="486"/>
      <c r="F7" s="486"/>
      <c r="G7" s="486"/>
      <c r="H7" s="486"/>
      <c r="I7" s="486"/>
      <c r="J7" s="486"/>
      <c r="K7" s="486"/>
      <c r="L7" s="486"/>
      <c r="M7" s="486"/>
      <c r="N7" s="486"/>
      <c r="O7" s="486"/>
      <c r="P7" s="486"/>
      <c r="Q7" s="486"/>
      <c r="R7" s="486"/>
    </row>
    <row r="8" spans="2:18">
      <c r="C8" s="492"/>
      <c r="D8" s="492"/>
      <c r="E8" s="492"/>
      <c r="F8" s="492"/>
      <c r="G8" s="492"/>
      <c r="H8" s="492"/>
      <c r="I8" s="492"/>
      <c r="J8" s="492"/>
      <c r="K8" s="492"/>
      <c r="L8" s="492"/>
      <c r="M8" s="492"/>
      <c r="N8" s="492"/>
      <c r="O8" s="492"/>
      <c r="P8" s="492"/>
      <c r="Q8" s="492"/>
      <c r="R8" s="492"/>
    </row>
    <row r="9" spans="2:18">
      <c r="E9" s="9"/>
    </row>
    <row r="10" spans="2:18">
      <c r="B10" s="487" t="s">
        <v>8</v>
      </c>
      <c r="C10" s="493" t="s">
        <v>6</v>
      </c>
      <c r="D10" s="491" t="s">
        <v>70</v>
      </c>
      <c r="E10" s="493" t="s">
        <v>23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12" t="s">
        <v>7</v>
      </c>
      <c r="R10" s="14"/>
    </row>
    <row r="11" spans="2:18" ht="16.5" customHeight="1">
      <c r="B11" s="488"/>
      <c r="C11" s="493"/>
      <c r="D11" s="491"/>
      <c r="E11" s="490" t="s">
        <v>11</v>
      </c>
      <c r="F11" s="490" t="s">
        <v>12</v>
      </c>
      <c r="G11" s="490" t="s">
        <v>13</v>
      </c>
      <c r="H11" s="490" t="s">
        <v>14</v>
      </c>
      <c r="I11" s="490" t="s">
        <v>15</v>
      </c>
      <c r="J11" s="490" t="s">
        <v>16</v>
      </c>
      <c r="K11" s="490" t="s">
        <v>17</v>
      </c>
      <c r="L11" s="490" t="s">
        <v>18</v>
      </c>
      <c r="M11" s="490" t="s">
        <v>19</v>
      </c>
      <c r="N11" s="490" t="s">
        <v>20</v>
      </c>
      <c r="O11" s="490" t="s">
        <v>21</v>
      </c>
      <c r="P11" s="490" t="s">
        <v>22</v>
      </c>
      <c r="Q11" s="12" t="s">
        <v>24</v>
      </c>
    </row>
    <row r="12" spans="2:18" ht="32.25" customHeight="1">
      <c r="B12" s="489"/>
      <c r="C12" s="493"/>
      <c r="D12" s="491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12" t="s">
        <v>71</v>
      </c>
    </row>
    <row r="13" spans="2:18">
      <c r="B13" s="39" t="s">
        <v>80</v>
      </c>
      <c r="C13" s="13" t="s">
        <v>843</v>
      </c>
      <c r="D13" s="345">
        <v>159.86000000000001</v>
      </c>
      <c r="E13" s="346">
        <v>160.72</v>
      </c>
      <c r="F13" s="346">
        <v>160.65</v>
      </c>
      <c r="G13" s="345">
        <v>160.69999999999999</v>
      </c>
      <c r="H13" s="345">
        <v>160.05000000000001</v>
      </c>
      <c r="I13" s="345">
        <v>160.43</v>
      </c>
      <c r="J13" s="345">
        <v>160.02000000000001</v>
      </c>
      <c r="K13" s="12"/>
      <c r="L13" s="12"/>
      <c r="M13" s="12"/>
      <c r="N13" s="12"/>
      <c r="O13" s="12"/>
      <c r="P13" s="12"/>
      <c r="Q13" s="12"/>
      <c r="R13" s="432"/>
    </row>
    <row r="14" spans="2:18">
      <c r="B14" s="39" t="s">
        <v>81</v>
      </c>
      <c r="C14" s="13" t="s">
        <v>844</v>
      </c>
      <c r="D14" s="345">
        <v>796.8</v>
      </c>
      <c r="E14" s="346">
        <v>796.8</v>
      </c>
      <c r="F14" s="346">
        <v>796.8</v>
      </c>
      <c r="G14" s="345">
        <v>796.8</v>
      </c>
      <c r="H14" s="345">
        <v>796.8</v>
      </c>
      <c r="I14" s="345">
        <v>796.8</v>
      </c>
      <c r="J14" s="345">
        <v>796.8</v>
      </c>
      <c r="K14" s="12"/>
      <c r="L14" s="12"/>
      <c r="M14" s="12"/>
      <c r="N14" s="12"/>
      <c r="O14" s="12"/>
      <c r="P14" s="12"/>
      <c r="Q14" s="12"/>
      <c r="R14" s="432"/>
    </row>
    <row r="15" spans="2:18">
      <c r="B15" s="39" t="s">
        <v>82</v>
      </c>
      <c r="C15" s="13" t="s">
        <v>845</v>
      </c>
      <c r="D15" s="345">
        <v>1210.1099999999999</v>
      </c>
      <c r="E15" s="346">
        <v>1236.68</v>
      </c>
      <c r="F15" s="346">
        <v>1204.45</v>
      </c>
      <c r="G15" s="345">
        <v>1203.44</v>
      </c>
      <c r="H15" s="345">
        <v>1202.8599999999999</v>
      </c>
      <c r="I15" s="345">
        <v>1206.57</v>
      </c>
      <c r="J15" s="345">
        <v>1204.1099999999999</v>
      </c>
      <c r="K15" s="12"/>
      <c r="L15" s="12"/>
      <c r="M15" s="12"/>
      <c r="N15" s="12"/>
      <c r="O15" s="12"/>
      <c r="P15" s="12"/>
      <c r="Q15" s="12"/>
      <c r="R15" s="432"/>
    </row>
    <row r="16" spans="2:18" ht="25.5" customHeight="1"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</row>
    <row r="17" spans="2:14" ht="25.5" customHeight="1"/>
    <row r="18" spans="2:14" ht="25.5" customHeight="1">
      <c r="B18" s="2" t="s">
        <v>868</v>
      </c>
      <c r="C18" s="3"/>
      <c r="N18" s="38" t="s">
        <v>77</v>
      </c>
    </row>
    <row r="19" spans="2:14" ht="25.5" customHeight="1">
      <c r="H19" s="37" t="s">
        <v>75</v>
      </c>
    </row>
    <row r="20" spans="2:14" ht="25.5" customHeight="1"/>
    <row r="21" spans="2:14" ht="25.5" customHeight="1"/>
    <row r="22" spans="2:14" ht="25.5" customHeight="1"/>
  </sheetData>
  <mergeCells count="19">
    <mergeCell ref="G11:G12"/>
    <mergeCell ref="H11:H12"/>
    <mergeCell ref="I11:I12"/>
    <mergeCell ref="B5:Q5"/>
    <mergeCell ref="B10:B12"/>
    <mergeCell ref="P11:P12"/>
    <mergeCell ref="L11:L12"/>
    <mergeCell ref="M11:M12"/>
    <mergeCell ref="N11:N12"/>
    <mergeCell ref="O11:O12"/>
    <mergeCell ref="J11:J12"/>
    <mergeCell ref="D10:D12"/>
    <mergeCell ref="C7:R7"/>
    <mergeCell ref="C8:R8"/>
    <mergeCell ref="C10:C12"/>
    <mergeCell ref="E10:P10"/>
    <mergeCell ref="E11:E12"/>
    <mergeCell ref="F11:F12"/>
    <mergeCell ref="K11:K12"/>
  </mergeCells>
  <phoneticPr fontId="3" type="noConversion"/>
  <pageMargins left="0.75" right="0.75" top="1" bottom="1" header="0.5" footer="0.5"/>
  <pageSetup scale="55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52"/>
  <sheetViews>
    <sheetView topLeftCell="A37" zoomScale="75" zoomScaleNormal="75" workbookViewId="0">
      <selection activeCell="B1" sqref="B1:G52"/>
    </sheetView>
  </sheetViews>
  <sheetFormatPr defaultRowHeight="15.75"/>
  <cols>
    <col min="1" max="1" width="19.42578125" style="21" customWidth="1"/>
    <col min="2" max="2" width="25.140625" style="21" customWidth="1"/>
    <col min="3" max="3" width="14" style="21" bestFit="1" customWidth="1"/>
    <col min="4" max="4" width="22.85546875" style="21" bestFit="1" customWidth="1"/>
    <col min="5" max="5" width="15.85546875" style="21" bestFit="1" customWidth="1"/>
    <col min="6" max="6" width="31" style="21" customWidth="1"/>
    <col min="7" max="7" width="48.7109375" style="21" bestFit="1" customWidth="1"/>
    <col min="8" max="8" width="18.85546875" style="21" customWidth="1"/>
    <col min="9" max="9" width="15.5703125" style="21" customWidth="1"/>
    <col min="10" max="16384" width="9.140625" style="21"/>
  </cols>
  <sheetData>
    <row r="2" spans="2:10" ht="17.25" customHeight="1"/>
    <row r="3" spans="2:10">
      <c r="B3" s="1" t="s">
        <v>818</v>
      </c>
      <c r="C3" s="11"/>
      <c r="D3" s="11"/>
      <c r="E3" s="11"/>
      <c r="F3" s="11"/>
      <c r="G3" s="15" t="s">
        <v>767</v>
      </c>
    </row>
    <row r="4" spans="2:10">
      <c r="B4" s="1" t="s">
        <v>819</v>
      </c>
      <c r="C4" s="11"/>
      <c r="D4" s="11"/>
      <c r="E4" s="11"/>
      <c r="F4" s="11"/>
    </row>
    <row r="7" spans="2:10" ht="15.75" customHeight="1">
      <c r="B7" s="494" t="s">
        <v>724</v>
      </c>
      <c r="C7" s="494"/>
      <c r="D7" s="494"/>
      <c r="E7" s="494"/>
      <c r="F7" s="494"/>
      <c r="G7" s="494"/>
      <c r="H7" s="23"/>
      <c r="I7" s="23"/>
    </row>
    <row r="8" spans="2:10">
      <c r="G8" s="22"/>
      <c r="H8" s="22"/>
      <c r="I8" s="22"/>
    </row>
    <row r="9" spans="2:10">
      <c r="G9" s="22"/>
      <c r="H9" s="22"/>
      <c r="I9" s="22"/>
    </row>
    <row r="10" spans="2:10" ht="16.5" thickBot="1"/>
    <row r="11" spans="2:10" s="89" customFormat="1" ht="18" customHeight="1">
      <c r="B11" s="506" t="s">
        <v>728</v>
      </c>
      <c r="C11" s="497" t="s">
        <v>729</v>
      </c>
      <c r="D11" s="498"/>
      <c r="E11" s="498"/>
      <c r="F11" s="498"/>
      <c r="G11" s="499"/>
      <c r="J11" s="90"/>
    </row>
    <row r="12" spans="2:10" s="89" customFormat="1" ht="21.75" customHeight="1">
      <c r="B12" s="507"/>
      <c r="C12" s="500"/>
      <c r="D12" s="501"/>
      <c r="E12" s="501"/>
      <c r="F12" s="501"/>
      <c r="G12" s="502"/>
    </row>
    <row r="13" spans="2:10" s="89" customFormat="1" ht="41.25" customHeight="1">
      <c r="B13" s="507"/>
      <c r="C13" s="117" t="s">
        <v>66</v>
      </c>
      <c r="D13" s="117" t="s">
        <v>725</v>
      </c>
      <c r="E13" s="117" t="s">
        <v>726</v>
      </c>
      <c r="F13" s="117" t="s">
        <v>740</v>
      </c>
      <c r="G13" s="118" t="s">
        <v>793</v>
      </c>
    </row>
    <row r="14" spans="2:10" s="89" customFormat="1" ht="17.25" customHeight="1">
      <c r="B14" s="116"/>
      <c r="C14" s="117">
        <v>1</v>
      </c>
      <c r="D14" s="117">
        <v>2</v>
      </c>
      <c r="E14" s="117">
        <v>3</v>
      </c>
      <c r="F14" s="117" t="s">
        <v>741</v>
      </c>
      <c r="G14" s="118">
        <v>5</v>
      </c>
    </row>
    <row r="15" spans="2:10" s="89" customFormat="1" ht="39" customHeight="1">
      <c r="B15" s="119" t="s">
        <v>727</v>
      </c>
      <c r="C15" s="120"/>
      <c r="D15" s="117"/>
      <c r="E15" s="24"/>
      <c r="F15" s="121"/>
      <c r="G15" s="122"/>
    </row>
    <row r="16" spans="2:10" s="89" customFormat="1" ht="37.5" customHeight="1">
      <c r="B16" s="123" t="s">
        <v>795</v>
      </c>
      <c r="C16" s="120"/>
      <c r="D16" s="117"/>
      <c r="E16" s="24"/>
      <c r="F16" s="117"/>
      <c r="G16" s="122"/>
    </row>
    <row r="17" spans="2:7" s="89" customFormat="1" ht="30" customHeight="1" thickBot="1">
      <c r="B17" s="124" t="s">
        <v>742</v>
      </c>
      <c r="C17" s="125"/>
      <c r="D17" s="126"/>
      <c r="E17" s="99"/>
      <c r="F17" s="126"/>
      <c r="G17" s="100"/>
    </row>
    <row r="18" spans="2:7" s="89" customFormat="1" ht="42.75" customHeight="1" thickBot="1">
      <c r="B18" s="127"/>
      <c r="C18" s="128"/>
      <c r="D18" s="129"/>
      <c r="E18" s="130"/>
      <c r="F18" s="130"/>
      <c r="G18" s="21"/>
    </row>
    <row r="19" spans="2:7" s="89" customFormat="1" ht="33" customHeight="1">
      <c r="B19" s="503" t="s">
        <v>734</v>
      </c>
      <c r="C19" s="504"/>
      <c r="D19" s="504"/>
      <c r="E19" s="504"/>
      <c r="F19" s="504"/>
      <c r="G19" s="505"/>
    </row>
    <row r="20" spans="2:7" s="89" customFormat="1" ht="18.75">
      <c r="B20" s="131"/>
      <c r="C20" s="117" t="s">
        <v>730</v>
      </c>
      <c r="D20" s="117" t="s">
        <v>731</v>
      </c>
      <c r="E20" s="117" t="s">
        <v>732</v>
      </c>
      <c r="F20" s="117" t="s">
        <v>733</v>
      </c>
      <c r="G20" s="132" t="s">
        <v>735</v>
      </c>
    </row>
    <row r="21" spans="2:7" s="89" customFormat="1" ht="30" customHeight="1">
      <c r="B21" s="119" t="s">
        <v>727</v>
      </c>
      <c r="C21" s="121"/>
      <c r="D21" s="121"/>
      <c r="E21" s="121"/>
      <c r="F21" s="121"/>
      <c r="G21" s="101"/>
    </row>
    <row r="22" spans="2:7" ht="32.25" thickBot="1">
      <c r="B22" s="124" t="s">
        <v>795</v>
      </c>
      <c r="C22" s="99"/>
      <c r="D22" s="99"/>
      <c r="E22" s="99"/>
      <c r="F22" s="99"/>
      <c r="G22" s="100"/>
    </row>
    <row r="24" spans="2:7" ht="16.5" thickBot="1"/>
    <row r="25" spans="2:7" ht="30" customHeight="1">
      <c r="B25" s="503" t="s">
        <v>730</v>
      </c>
      <c r="C25" s="504"/>
      <c r="D25" s="504"/>
      <c r="E25" s="504"/>
      <c r="F25" s="504"/>
      <c r="G25" s="505"/>
    </row>
    <row r="26" spans="2:7" ht="40.5" customHeight="1">
      <c r="B26" s="119" t="s">
        <v>728</v>
      </c>
      <c r="C26" s="117" t="s">
        <v>66</v>
      </c>
      <c r="D26" s="117" t="s">
        <v>725</v>
      </c>
      <c r="E26" s="117" t="s">
        <v>726</v>
      </c>
      <c r="F26" s="117" t="s">
        <v>740</v>
      </c>
      <c r="G26" s="118" t="s">
        <v>797</v>
      </c>
    </row>
    <row r="27" spans="2:7" ht="17.25" customHeight="1">
      <c r="B27" s="495" t="s">
        <v>727</v>
      </c>
      <c r="C27" s="117">
        <v>1</v>
      </c>
      <c r="D27" s="117">
        <v>2</v>
      </c>
      <c r="E27" s="117">
        <v>3</v>
      </c>
      <c r="F27" s="117" t="s">
        <v>741</v>
      </c>
      <c r="G27" s="118">
        <v>5</v>
      </c>
    </row>
    <row r="28" spans="2:7" ht="33" customHeight="1">
      <c r="B28" s="495"/>
      <c r="C28" s="117"/>
      <c r="D28" s="117"/>
      <c r="E28" s="117"/>
      <c r="F28" s="117"/>
      <c r="G28" s="101"/>
    </row>
    <row r="29" spans="2:7" ht="35.25" customHeight="1" thickBot="1">
      <c r="B29" s="124" t="s">
        <v>795</v>
      </c>
      <c r="C29" s="99"/>
      <c r="D29" s="99"/>
      <c r="E29" s="99"/>
      <c r="F29" s="99"/>
      <c r="G29" s="100"/>
    </row>
    <row r="30" spans="2:7" ht="16.5" thickBot="1"/>
    <row r="31" spans="2:7" ht="28.5" customHeight="1">
      <c r="B31" s="503" t="s">
        <v>731</v>
      </c>
      <c r="C31" s="504"/>
      <c r="D31" s="504"/>
      <c r="E31" s="504"/>
      <c r="F31" s="504"/>
      <c r="G31" s="505"/>
    </row>
    <row r="32" spans="2:7" ht="31.5">
      <c r="B32" s="131" t="s">
        <v>728</v>
      </c>
      <c r="C32" s="117" t="s">
        <v>66</v>
      </c>
      <c r="D32" s="117" t="s">
        <v>725</v>
      </c>
      <c r="E32" s="117" t="s">
        <v>726</v>
      </c>
      <c r="F32" s="117" t="s">
        <v>740</v>
      </c>
      <c r="G32" s="118" t="s">
        <v>798</v>
      </c>
    </row>
    <row r="33" spans="2:7" ht="17.25" customHeight="1">
      <c r="B33" s="495" t="s">
        <v>727</v>
      </c>
      <c r="C33" s="117">
        <v>1</v>
      </c>
      <c r="D33" s="117">
        <v>2</v>
      </c>
      <c r="E33" s="117">
        <v>3</v>
      </c>
      <c r="F33" s="117" t="s">
        <v>741</v>
      </c>
      <c r="G33" s="118">
        <v>5</v>
      </c>
    </row>
    <row r="34" spans="2:7" ht="39.75" customHeight="1">
      <c r="B34" s="495"/>
      <c r="C34" s="117"/>
      <c r="D34" s="117"/>
      <c r="E34" s="117"/>
      <c r="F34" s="117"/>
      <c r="G34" s="101"/>
    </row>
    <row r="35" spans="2:7" ht="32.25" thickBot="1">
      <c r="B35" s="124" t="s">
        <v>795</v>
      </c>
      <c r="C35" s="99"/>
      <c r="D35" s="99"/>
      <c r="E35" s="99"/>
      <c r="F35" s="99"/>
      <c r="G35" s="100"/>
    </row>
    <row r="36" spans="2:7" ht="16.5" thickBot="1"/>
    <row r="37" spans="2:7" ht="56.25" customHeight="1">
      <c r="B37" s="503" t="s">
        <v>732</v>
      </c>
      <c r="C37" s="504"/>
      <c r="D37" s="504"/>
      <c r="E37" s="504"/>
      <c r="F37" s="504"/>
      <c r="G37" s="505"/>
    </row>
    <row r="38" spans="2:7" ht="31.5">
      <c r="B38" s="131"/>
      <c r="C38" s="117" t="s">
        <v>66</v>
      </c>
      <c r="D38" s="117" t="s">
        <v>725</v>
      </c>
      <c r="E38" s="117" t="s">
        <v>726</v>
      </c>
      <c r="F38" s="117" t="s">
        <v>740</v>
      </c>
      <c r="G38" s="118" t="s">
        <v>799</v>
      </c>
    </row>
    <row r="39" spans="2:7" ht="17.25" customHeight="1">
      <c r="B39" s="495" t="s">
        <v>727</v>
      </c>
      <c r="C39" s="117">
        <v>1</v>
      </c>
      <c r="D39" s="117">
        <v>2</v>
      </c>
      <c r="E39" s="117">
        <v>3</v>
      </c>
      <c r="F39" s="117" t="s">
        <v>741</v>
      </c>
      <c r="G39" s="118">
        <v>5</v>
      </c>
    </row>
    <row r="40" spans="2:7" ht="30.75" customHeight="1">
      <c r="B40" s="495"/>
      <c r="C40" s="117"/>
      <c r="D40" s="117"/>
      <c r="E40" s="117"/>
      <c r="F40" s="117"/>
      <c r="G40" s="101"/>
    </row>
    <row r="41" spans="2:7" ht="32.25" thickBot="1">
      <c r="B41" s="124" t="s">
        <v>723</v>
      </c>
      <c r="C41" s="99"/>
      <c r="D41" s="99"/>
      <c r="E41" s="99"/>
      <c r="F41" s="99"/>
      <c r="G41" s="100"/>
    </row>
    <row r="42" spans="2:7" ht="16.5" thickBot="1"/>
    <row r="43" spans="2:7" ht="54" customHeight="1">
      <c r="B43" s="503" t="s">
        <v>733</v>
      </c>
      <c r="C43" s="504"/>
      <c r="D43" s="504"/>
      <c r="E43" s="504"/>
      <c r="F43" s="504"/>
      <c r="G43" s="505"/>
    </row>
    <row r="44" spans="2:7" ht="33" customHeight="1">
      <c r="B44" s="131" t="s">
        <v>728</v>
      </c>
      <c r="C44" s="117" t="s">
        <v>66</v>
      </c>
      <c r="D44" s="117" t="s">
        <v>725</v>
      </c>
      <c r="E44" s="117" t="s">
        <v>726</v>
      </c>
      <c r="F44" s="117" t="s">
        <v>740</v>
      </c>
      <c r="G44" s="118" t="s">
        <v>800</v>
      </c>
    </row>
    <row r="45" spans="2:7" ht="17.25" customHeight="1">
      <c r="B45" s="495" t="s">
        <v>727</v>
      </c>
      <c r="C45" s="117">
        <v>1</v>
      </c>
      <c r="D45" s="117">
        <v>2</v>
      </c>
      <c r="E45" s="117">
        <v>3</v>
      </c>
      <c r="F45" s="117" t="s">
        <v>741</v>
      </c>
      <c r="G45" s="115"/>
    </row>
    <row r="46" spans="2:7" ht="30.75" customHeight="1">
      <c r="B46" s="495"/>
      <c r="C46" s="117"/>
      <c r="D46" s="117"/>
      <c r="E46" s="117"/>
      <c r="F46" s="117"/>
      <c r="G46" s="101"/>
    </row>
    <row r="47" spans="2:7" ht="32.25" thickBot="1">
      <c r="B47" s="124" t="s">
        <v>795</v>
      </c>
      <c r="C47" s="99"/>
      <c r="D47" s="99"/>
      <c r="E47" s="99"/>
      <c r="F47" s="99"/>
      <c r="G47" s="100"/>
    </row>
    <row r="49" spans="2:7" ht="18.75" customHeight="1">
      <c r="B49" s="496" t="s">
        <v>796</v>
      </c>
      <c r="C49" s="496"/>
      <c r="D49" s="496"/>
      <c r="E49" s="496"/>
      <c r="F49" s="496"/>
      <c r="G49" s="496"/>
    </row>
    <row r="50" spans="2:7" ht="18.75" customHeight="1">
      <c r="B50" s="114"/>
    </row>
    <row r="51" spans="2:7">
      <c r="B51" s="21" t="s">
        <v>807</v>
      </c>
      <c r="F51" s="114" t="s">
        <v>808</v>
      </c>
      <c r="G51" s="114"/>
    </row>
    <row r="52" spans="2:7">
      <c r="E52" s="102" t="s">
        <v>736</v>
      </c>
    </row>
  </sheetData>
  <mergeCells count="13">
    <mergeCell ref="B49:G49"/>
    <mergeCell ref="C11:G12"/>
    <mergeCell ref="B19:G19"/>
    <mergeCell ref="B25:G25"/>
    <mergeCell ref="B31:G31"/>
    <mergeCell ref="B37:G37"/>
    <mergeCell ref="B43:G43"/>
    <mergeCell ref="B11:B13"/>
    <mergeCell ref="B7:G7"/>
    <mergeCell ref="B45:B46"/>
    <mergeCell ref="B39:B40"/>
    <mergeCell ref="B27:B28"/>
    <mergeCell ref="B33:B34"/>
  </mergeCells>
  <phoneticPr fontId="3" type="noConversion"/>
  <pageMargins left="0.7" right="0.7" top="0.75" bottom="0.75" header="0.3" footer="0.3"/>
  <pageSetup scale="53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Q35"/>
  <sheetViews>
    <sheetView topLeftCell="A13" zoomScaleSheetLayoutView="75" workbookViewId="0">
      <selection activeCell="D34" sqref="D34"/>
    </sheetView>
  </sheetViews>
  <sheetFormatPr defaultRowHeight="15.75"/>
  <cols>
    <col min="1" max="1" width="5.5703125" style="2" customWidth="1"/>
    <col min="2" max="2" width="7.28515625" style="2" customWidth="1"/>
    <col min="3" max="3" width="22.7109375" style="2" customWidth="1"/>
    <col min="4" max="4" width="23.5703125" style="2" customWidth="1"/>
    <col min="5" max="5" width="18.28515625" style="2" customWidth="1"/>
    <col min="6" max="6" width="21" style="2" customWidth="1"/>
    <col min="7" max="7" width="21.85546875" style="2" customWidth="1"/>
    <col min="8" max="8" width="17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2" spans="2:17" s="15" customFormat="1" ht="27.75" customHeight="1"/>
    <row r="3" spans="2:17">
      <c r="B3" s="1" t="s">
        <v>818</v>
      </c>
      <c r="H3" s="15" t="s">
        <v>766</v>
      </c>
      <c r="N3" s="508"/>
      <c r="O3" s="508"/>
    </row>
    <row r="4" spans="2:17">
      <c r="B4" s="1" t="s">
        <v>819</v>
      </c>
      <c r="N4" s="1"/>
      <c r="O4" s="20"/>
    </row>
    <row r="5" spans="2:17"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2:17">
      <c r="B6" s="458" t="s">
        <v>72</v>
      </c>
      <c r="C6" s="458"/>
      <c r="D6" s="458"/>
      <c r="E6" s="458"/>
      <c r="F6" s="458"/>
      <c r="G6" s="458"/>
      <c r="H6" s="458"/>
      <c r="I6" s="31"/>
      <c r="J6" s="31"/>
      <c r="K6" s="31"/>
      <c r="L6" s="31"/>
      <c r="M6" s="31"/>
      <c r="N6" s="31"/>
      <c r="O6" s="31"/>
    </row>
    <row r="7" spans="2:17"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2:17">
      <c r="C8" s="32"/>
      <c r="D8" s="32"/>
      <c r="F8" s="32"/>
      <c r="G8" s="32"/>
      <c r="H8" s="108" t="s">
        <v>4</v>
      </c>
      <c r="J8" s="32"/>
      <c r="K8" s="32"/>
      <c r="L8" s="32"/>
      <c r="M8" s="32"/>
      <c r="N8" s="32"/>
      <c r="O8" s="32"/>
    </row>
    <row r="9" spans="2:17" s="36" customFormat="1" ht="42" customHeight="1">
      <c r="B9" s="482" t="s">
        <v>9</v>
      </c>
      <c r="C9" s="518" t="s">
        <v>10</v>
      </c>
      <c r="D9" s="509" t="s">
        <v>813</v>
      </c>
      <c r="E9" s="509" t="s">
        <v>814</v>
      </c>
      <c r="F9" s="511" t="s">
        <v>846</v>
      </c>
      <c r="G9" s="512"/>
      <c r="H9" s="513" t="s">
        <v>847</v>
      </c>
      <c r="I9" s="33"/>
      <c r="J9" s="33"/>
      <c r="K9" s="33"/>
      <c r="L9" s="33"/>
      <c r="M9" s="33"/>
      <c r="N9" s="34"/>
      <c r="O9" s="35"/>
      <c r="P9" s="35"/>
      <c r="Q9" s="35"/>
    </row>
    <row r="10" spans="2:17" s="36" customFormat="1" ht="54" customHeight="1">
      <c r="B10" s="482"/>
      <c r="C10" s="519"/>
      <c r="D10" s="510"/>
      <c r="E10" s="510"/>
      <c r="F10" s="104" t="s">
        <v>1</v>
      </c>
      <c r="G10" s="103" t="s">
        <v>67</v>
      </c>
      <c r="H10" s="513"/>
      <c r="I10" s="35"/>
      <c r="J10" s="35"/>
      <c r="K10" s="35"/>
      <c r="L10" s="35"/>
      <c r="M10" s="35"/>
      <c r="N10" s="35"/>
      <c r="O10" s="35"/>
      <c r="P10" s="35"/>
      <c r="Q10" s="35"/>
    </row>
    <row r="11" spans="2:17" s="10" customFormat="1" ht="24.75" customHeight="1">
      <c r="B11" s="39" t="s">
        <v>80</v>
      </c>
      <c r="C11" s="105" t="s">
        <v>64</v>
      </c>
      <c r="D11" s="352">
        <v>0</v>
      </c>
      <c r="E11" s="352">
        <v>0</v>
      </c>
      <c r="F11" s="106"/>
      <c r="G11" s="106"/>
      <c r="H11" s="347"/>
      <c r="I11" s="349"/>
      <c r="J11" s="5"/>
      <c r="K11" s="5"/>
      <c r="L11" s="5"/>
      <c r="M11" s="5"/>
      <c r="N11" s="5"/>
      <c r="O11" s="5"/>
      <c r="P11" s="5"/>
      <c r="Q11" s="5"/>
    </row>
    <row r="12" spans="2:17" s="10" customFormat="1" ht="22.5" customHeight="1">
      <c r="B12" s="39" t="s">
        <v>81</v>
      </c>
      <c r="C12" s="105" t="s">
        <v>65</v>
      </c>
      <c r="D12" s="352">
        <v>1036000</v>
      </c>
      <c r="E12" s="352">
        <v>500000</v>
      </c>
      <c r="F12" s="352">
        <v>200000</v>
      </c>
      <c r="G12" s="106">
        <v>0</v>
      </c>
      <c r="H12" s="347"/>
      <c r="I12" s="350"/>
      <c r="J12" s="5"/>
      <c r="K12" s="5"/>
      <c r="L12" s="5"/>
      <c r="M12" s="5"/>
      <c r="N12" s="5"/>
      <c r="O12" s="5"/>
      <c r="P12" s="5"/>
      <c r="Q12" s="5"/>
    </row>
    <row r="13" spans="2:17" s="10" customFormat="1" ht="18" customHeight="1">
      <c r="B13" s="39" t="s">
        <v>82</v>
      </c>
      <c r="C13" s="105" t="s">
        <v>60</v>
      </c>
      <c r="D13" s="352">
        <v>0</v>
      </c>
      <c r="E13" s="352">
        <v>0</v>
      </c>
      <c r="F13" s="106"/>
      <c r="G13" s="106"/>
      <c r="H13" s="347"/>
      <c r="I13" s="351"/>
      <c r="J13" s="5"/>
      <c r="K13" s="5"/>
      <c r="L13" s="5"/>
      <c r="M13" s="5"/>
      <c r="N13" s="5"/>
      <c r="O13" s="5"/>
      <c r="P13" s="5"/>
      <c r="Q13" s="5"/>
    </row>
    <row r="14" spans="2:17" s="10" customFormat="1">
      <c r="B14" s="39" t="s">
        <v>83</v>
      </c>
      <c r="C14" s="105" t="s">
        <v>61</v>
      </c>
      <c r="D14" s="352">
        <v>0</v>
      </c>
      <c r="E14" s="352">
        <v>0</v>
      </c>
      <c r="F14" s="106"/>
      <c r="G14" s="106"/>
      <c r="H14" s="347"/>
      <c r="I14" s="351"/>
      <c r="J14" s="5"/>
      <c r="K14" s="5"/>
      <c r="L14" s="5"/>
      <c r="M14" s="5"/>
      <c r="N14" s="5"/>
      <c r="O14" s="5"/>
      <c r="P14" s="5"/>
      <c r="Q14" s="5"/>
    </row>
    <row r="15" spans="2:17" s="10" customFormat="1">
      <c r="B15" s="39" t="s">
        <v>84</v>
      </c>
      <c r="C15" s="105" t="s">
        <v>62</v>
      </c>
      <c r="D15" s="352">
        <v>626034</v>
      </c>
      <c r="E15" s="352">
        <v>100000</v>
      </c>
      <c r="F15" s="352">
        <v>25000</v>
      </c>
      <c r="G15" s="352">
        <v>0</v>
      </c>
      <c r="H15" s="348"/>
      <c r="I15" s="350"/>
      <c r="J15" s="5"/>
      <c r="K15" s="5"/>
      <c r="L15" s="5"/>
      <c r="M15" s="5"/>
      <c r="N15" s="5"/>
      <c r="O15" s="5"/>
      <c r="P15" s="5"/>
      <c r="Q15" s="5"/>
    </row>
    <row r="16" spans="2:17" s="10" customFormat="1">
      <c r="B16" s="39" t="s">
        <v>85</v>
      </c>
      <c r="C16" s="105" t="s">
        <v>63</v>
      </c>
      <c r="D16" s="352">
        <v>459664</v>
      </c>
      <c r="E16" s="352">
        <v>0</v>
      </c>
      <c r="F16" s="107"/>
      <c r="G16" s="107"/>
      <c r="H16" s="107"/>
      <c r="I16" s="5"/>
      <c r="J16" s="5"/>
      <c r="K16" s="5"/>
      <c r="L16" s="5"/>
      <c r="M16" s="5"/>
      <c r="N16" s="5"/>
      <c r="O16" s="5"/>
      <c r="P16" s="5"/>
      <c r="Q16" s="5"/>
    </row>
    <row r="17" spans="2:17" s="10" customFormat="1">
      <c r="B17" s="39" t="s">
        <v>86</v>
      </c>
      <c r="C17" s="105" t="s">
        <v>73</v>
      </c>
      <c r="D17" s="352">
        <v>0</v>
      </c>
      <c r="E17" s="352">
        <v>0</v>
      </c>
      <c r="F17" s="107"/>
      <c r="G17" s="107"/>
      <c r="H17" s="107"/>
      <c r="I17" s="5"/>
      <c r="J17" s="5"/>
      <c r="K17" s="5"/>
      <c r="L17" s="5"/>
      <c r="M17" s="5"/>
      <c r="N17" s="5"/>
      <c r="O17" s="5"/>
      <c r="P17" s="5"/>
      <c r="Q17" s="5"/>
    </row>
    <row r="19" spans="2:17" ht="20.25" customHeight="1">
      <c r="B19" s="514" t="s">
        <v>719</v>
      </c>
      <c r="C19" s="517" t="s">
        <v>64</v>
      </c>
      <c r="D19" s="517"/>
      <c r="E19" s="517"/>
      <c r="F19" s="517" t="s">
        <v>65</v>
      </c>
      <c r="G19" s="517"/>
      <c r="H19" s="517"/>
      <c r="I19" s="517" t="s">
        <v>60</v>
      </c>
      <c r="J19" s="517"/>
      <c r="K19" s="517"/>
    </row>
    <row r="20" spans="2:17">
      <c r="B20" s="515"/>
      <c r="C20" s="95">
        <v>1</v>
      </c>
      <c r="D20" s="95">
        <v>2</v>
      </c>
      <c r="E20" s="95">
        <v>3</v>
      </c>
      <c r="F20" s="95">
        <v>4</v>
      </c>
      <c r="G20" s="95">
        <v>5</v>
      </c>
      <c r="H20" s="95">
        <v>6</v>
      </c>
      <c r="I20" s="95">
        <v>7</v>
      </c>
      <c r="J20" s="95">
        <v>8</v>
      </c>
      <c r="K20" s="95">
        <v>9</v>
      </c>
    </row>
    <row r="21" spans="2:17">
      <c r="B21" s="516"/>
      <c r="C21" s="96" t="s">
        <v>720</v>
      </c>
      <c r="D21" s="96" t="s">
        <v>721</v>
      </c>
      <c r="E21" s="96" t="s">
        <v>722</v>
      </c>
      <c r="F21" s="96" t="s">
        <v>720</v>
      </c>
      <c r="G21" s="96" t="s">
        <v>721</v>
      </c>
      <c r="H21" s="96" t="s">
        <v>722</v>
      </c>
      <c r="I21" s="96" t="s">
        <v>720</v>
      </c>
      <c r="J21" s="96" t="s">
        <v>721</v>
      </c>
      <c r="K21" s="96" t="s">
        <v>722</v>
      </c>
    </row>
    <row r="22" spans="2:17">
      <c r="B22" s="97">
        <v>1</v>
      </c>
      <c r="C22" s="98"/>
      <c r="D22" s="98"/>
      <c r="E22" s="98"/>
      <c r="F22" s="98"/>
      <c r="G22" s="98"/>
      <c r="H22" s="98"/>
      <c r="I22" s="98"/>
      <c r="J22" s="98"/>
      <c r="K22" s="98"/>
    </row>
    <row r="23" spans="2:17">
      <c r="B23" s="97">
        <v>2</v>
      </c>
      <c r="C23" s="98"/>
      <c r="D23" s="98"/>
      <c r="E23" s="98"/>
      <c r="F23" s="98"/>
      <c r="G23" s="98"/>
      <c r="H23" s="98"/>
      <c r="I23" s="98"/>
      <c r="J23" s="98"/>
      <c r="K23" s="98"/>
    </row>
    <row r="24" spans="2:17">
      <c r="B24" s="97">
        <v>3</v>
      </c>
      <c r="C24" s="98"/>
      <c r="D24" s="98"/>
      <c r="E24" s="98"/>
      <c r="F24" s="98"/>
      <c r="G24" s="98"/>
      <c r="H24" s="98"/>
      <c r="I24" s="98"/>
      <c r="J24" s="98"/>
      <c r="K24" s="98"/>
    </row>
    <row r="25" spans="2:17">
      <c r="B25" s="97">
        <v>4</v>
      </c>
      <c r="C25" s="98"/>
      <c r="D25" s="98"/>
      <c r="E25" s="98"/>
      <c r="F25" s="98"/>
      <c r="G25" s="98"/>
      <c r="H25" s="98"/>
      <c r="I25" s="98"/>
      <c r="J25" s="98"/>
      <c r="K25" s="98"/>
    </row>
    <row r="26" spans="2:17">
      <c r="B26" s="97">
        <v>5</v>
      </c>
      <c r="C26" s="98"/>
      <c r="D26" s="98"/>
      <c r="E26" s="98"/>
      <c r="F26" s="98"/>
      <c r="G26" s="98"/>
      <c r="H26" s="98"/>
      <c r="I26" s="98"/>
      <c r="J26" s="98"/>
      <c r="K26" s="98"/>
    </row>
    <row r="27" spans="2:17">
      <c r="B27" s="97">
        <v>6</v>
      </c>
      <c r="C27" s="98"/>
      <c r="D27" s="98"/>
      <c r="E27" s="98"/>
      <c r="F27" s="98"/>
      <c r="G27" s="98"/>
      <c r="H27" s="98"/>
      <c r="I27" s="98"/>
      <c r="J27" s="98"/>
      <c r="K27" s="98"/>
    </row>
    <row r="28" spans="2:17">
      <c r="B28" s="97">
        <v>7</v>
      </c>
      <c r="C28" s="98"/>
      <c r="D28" s="98"/>
      <c r="E28" s="98"/>
      <c r="F28" s="98"/>
      <c r="G28" s="98"/>
      <c r="H28" s="98"/>
      <c r="I28" s="98"/>
      <c r="J28" s="98"/>
      <c r="K28" s="98"/>
    </row>
    <row r="29" spans="2:17">
      <c r="B29" s="97">
        <v>8</v>
      </c>
      <c r="C29" s="98"/>
      <c r="D29" s="98"/>
      <c r="E29" s="98"/>
      <c r="F29" s="98"/>
      <c r="G29" s="98"/>
      <c r="H29" s="98"/>
      <c r="I29" s="98"/>
      <c r="J29" s="98"/>
      <c r="K29" s="98"/>
    </row>
    <row r="30" spans="2:17">
      <c r="B30" s="97">
        <v>9</v>
      </c>
      <c r="C30" s="98"/>
      <c r="D30" s="98"/>
      <c r="E30" s="98"/>
      <c r="F30" s="98"/>
      <c r="G30" s="98"/>
      <c r="H30" s="98"/>
      <c r="I30" s="98"/>
      <c r="J30" s="98"/>
      <c r="K30" s="98"/>
    </row>
    <row r="31" spans="2:17">
      <c r="B31" s="97">
        <v>10</v>
      </c>
      <c r="C31" s="98"/>
      <c r="D31" s="98"/>
      <c r="E31" s="98"/>
      <c r="F31" s="98"/>
      <c r="G31" s="98"/>
      <c r="H31" s="98"/>
      <c r="I31" s="98"/>
      <c r="J31" s="98"/>
      <c r="K31" s="98"/>
    </row>
    <row r="33" spans="2:9">
      <c r="B33" s="21" t="s">
        <v>882</v>
      </c>
      <c r="C33" s="21"/>
      <c r="D33" s="21"/>
      <c r="E33" s="21"/>
      <c r="F33" s="102" t="s">
        <v>736</v>
      </c>
      <c r="G33" s="21"/>
      <c r="H33" s="21" t="s">
        <v>737</v>
      </c>
      <c r="I33" s="21"/>
    </row>
    <row r="34" spans="2:9">
      <c r="B34" s="21"/>
      <c r="C34" s="21"/>
      <c r="D34" s="21"/>
      <c r="E34" s="21"/>
      <c r="G34" s="21"/>
    </row>
    <row r="35" spans="2:9">
      <c r="B35" s="21"/>
      <c r="C35" s="21"/>
      <c r="E35" s="21"/>
    </row>
  </sheetData>
  <mergeCells count="12">
    <mergeCell ref="B19:B21"/>
    <mergeCell ref="C19:E19"/>
    <mergeCell ref="F19:H19"/>
    <mergeCell ref="I19:K19"/>
    <mergeCell ref="B6:H6"/>
    <mergeCell ref="C9:C10"/>
    <mergeCell ref="D9:D10"/>
    <mergeCell ref="N3:O3"/>
    <mergeCell ref="B9:B10"/>
    <mergeCell ref="E9:E10"/>
    <mergeCell ref="F9:G9"/>
    <mergeCell ref="H9:H10"/>
  </mergeCells>
  <phoneticPr fontId="3" type="noConversion"/>
  <pageMargins left="0.7" right="0.7" top="0.75" bottom="0.75" header="0.3" footer="0.3"/>
  <pageSetup paperSize="9" scale="72" orientation="landscape" horizontalDpi="4294967294" verticalDpi="4294967294" r:id="rId1"/>
  <headerFooter alignWithMargins="0"/>
  <colBreaks count="1" manualBreakCount="1">
    <brk id="8" max="16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C2:L22"/>
  <sheetViews>
    <sheetView workbookViewId="0">
      <selection activeCell="C2" sqref="C2:M22"/>
    </sheetView>
  </sheetViews>
  <sheetFormatPr defaultRowHeight="15.75"/>
  <cols>
    <col min="1" max="2" width="9.140625" style="21"/>
    <col min="3" max="3" width="18" style="21" bestFit="1" customWidth="1"/>
    <col min="4" max="4" width="18" style="21" customWidth="1"/>
    <col min="5" max="5" width="17.42578125" style="21" customWidth="1"/>
    <col min="6" max="6" width="17.5703125" style="21" bestFit="1" customWidth="1"/>
    <col min="7" max="7" width="19.42578125" style="21" customWidth="1"/>
    <col min="8" max="8" width="15.85546875" style="21" customWidth="1"/>
    <col min="9" max="9" width="25.7109375" style="21" customWidth="1"/>
    <col min="10" max="10" width="19" style="21" customWidth="1"/>
    <col min="11" max="12" width="15.42578125" style="21" bestFit="1" customWidth="1"/>
    <col min="13" max="13" width="18.42578125" style="21" customWidth="1"/>
    <col min="14" max="16384" width="9.140625" style="21"/>
  </cols>
  <sheetData>
    <row r="2" spans="3:12">
      <c r="C2" s="1" t="s">
        <v>818</v>
      </c>
      <c r="D2" s="1"/>
      <c r="E2" s="54"/>
      <c r="F2" s="54"/>
      <c r="G2" s="30"/>
      <c r="H2" s="30"/>
      <c r="I2" s="30"/>
      <c r="J2" s="30"/>
    </row>
    <row r="3" spans="3:12">
      <c r="C3" s="1" t="s">
        <v>819</v>
      </c>
      <c r="D3" s="1"/>
      <c r="E3" s="54"/>
      <c r="F3" s="54"/>
      <c r="G3" s="30"/>
      <c r="H3" s="30"/>
      <c r="I3" s="30"/>
      <c r="L3" s="15" t="s">
        <v>762</v>
      </c>
    </row>
    <row r="5" spans="3:12">
      <c r="C5" s="458" t="s">
        <v>753</v>
      </c>
      <c r="D5" s="458"/>
      <c r="E5" s="458"/>
      <c r="F5" s="458"/>
      <c r="G5" s="458"/>
      <c r="H5" s="458"/>
      <c r="I5" s="458"/>
      <c r="J5" s="458"/>
      <c r="K5" s="458"/>
      <c r="L5" s="22"/>
    </row>
    <row r="6" spans="3:12"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3:12" s="111" customFormat="1" ht="78.75">
      <c r="C7" s="109" t="s">
        <v>747</v>
      </c>
      <c r="D7" s="109" t="s">
        <v>744</v>
      </c>
      <c r="E7" s="19" t="s">
        <v>750</v>
      </c>
      <c r="F7" s="19" t="s">
        <v>745</v>
      </c>
      <c r="G7" s="19" t="s">
        <v>759</v>
      </c>
      <c r="H7" s="19" t="s">
        <v>749</v>
      </c>
      <c r="I7" s="19" t="s">
        <v>748</v>
      </c>
      <c r="J7" s="19" t="s">
        <v>749</v>
      </c>
      <c r="K7" s="109" t="s">
        <v>746</v>
      </c>
      <c r="L7" s="19" t="s">
        <v>758</v>
      </c>
    </row>
    <row r="8" spans="3:12" s="111" customFormat="1">
      <c r="C8" s="109">
        <v>1</v>
      </c>
      <c r="D8" s="109">
        <v>2</v>
      </c>
      <c r="E8" s="19">
        <v>3</v>
      </c>
      <c r="F8" s="19">
        <v>4</v>
      </c>
      <c r="G8" s="109">
        <v>5</v>
      </c>
      <c r="H8" s="19">
        <v>6</v>
      </c>
      <c r="I8" s="19">
        <v>7</v>
      </c>
      <c r="J8" s="19">
        <v>8</v>
      </c>
      <c r="K8" s="109">
        <v>9</v>
      </c>
      <c r="L8" s="19">
        <v>10</v>
      </c>
    </row>
    <row r="9" spans="3:12">
      <c r="C9" s="110" t="s">
        <v>751</v>
      </c>
      <c r="D9" s="110" t="s">
        <v>869</v>
      </c>
      <c r="E9" s="110">
        <v>2015</v>
      </c>
      <c r="F9" s="24"/>
      <c r="G9" s="24"/>
      <c r="H9" s="24"/>
      <c r="I9" s="24"/>
      <c r="J9" s="24"/>
      <c r="K9" s="24"/>
      <c r="L9" s="24"/>
    </row>
    <row r="10" spans="3:12">
      <c r="C10" s="110">
        <v>2013</v>
      </c>
      <c r="D10" s="110" t="s">
        <v>869</v>
      </c>
      <c r="E10" s="110">
        <v>2014</v>
      </c>
      <c r="F10" s="24"/>
      <c r="G10" s="24"/>
      <c r="H10" s="24"/>
      <c r="I10" s="24"/>
      <c r="J10" s="24"/>
      <c r="K10" s="24"/>
      <c r="L10" s="24"/>
    </row>
    <row r="11" spans="3:12" ht="57">
      <c r="C11" s="110">
        <v>2012</v>
      </c>
      <c r="D11" s="415">
        <v>243575255</v>
      </c>
      <c r="E11" s="110">
        <v>2013</v>
      </c>
      <c r="F11" s="413">
        <v>121787628</v>
      </c>
      <c r="G11" s="414" t="s">
        <v>870</v>
      </c>
      <c r="H11" s="414" t="s">
        <v>872</v>
      </c>
      <c r="I11" s="24"/>
      <c r="J11" s="24"/>
      <c r="K11" s="24"/>
      <c r="L11" s="413">
        <f>+F11</f>
        <v>121787628</v>
      </c>
    </row>
    <row r="12" spans="3:12" ht="79.5">
      <c r="C12" s="110">
        <v>2011</v>
      </c>
      <c r="D12" s="415">
        <v>259149309</v>
      </c>
      <c r="E12" s="110">
        <v>2012</v>
      </c>
      <c r="F12" s="413">
        <v>129574654</v>
      </c>
      <c r="G12" s="414" t="s">
        <v>873</v>
      </c>
      <c r="H12" s="414" t="s">
        <v>874</v>
      </c>
      <c r="I12" s="24"/>
      <c r="J12" s="24"/>
      <c r="K12" s="24"/>
      <c r="L12" s="413">
        <f>+F12</f>
        <v>129574654</v>
      </c>
    </row>
    <row r="14" spans="3:12">
      <c r="C14" s="21" t="s">
        <v>752</v>
      </c>
    </row>
    <row r="16" spans="3:12">
      <c r="C16" s="458" t="s">
        <v>754</v>
      </c>
      <c r="D16" s="458"/>
      <c r="E16" s="458"/>
      <c r="F16" s="458"/>
      <c r="G16" s="458"/>
      <c r="H16" s="458"/>
      <c r="I16" s="23"/>
      <c r="J16" s="23"/>
      <c r="K16" s="23"/>
      <c r="L16" s="23"/>
    </row>
    <row r="18" spans="3:10" s="111" customFormat="1" ht="78.75">
      <c r="C18" s="19" t="s">
        <v>755</v>
      </c>
      <c r="D18" s="19" t="s">
        <v>760</v>
      </c>
      <c r="E18" s="19" t="s">
        <v>756</v>
      </c>
      <c r="F18" s="19" t="s">
        <v>757</v>
      </c>
      <c r="G18" s="19" t="s">
        <v>756</v>
      </c>
      <c r="H18" s="19" t="s">
        <v>761</v>
      </c>
    </row>
    <row r="19" spans="3:10" s="112" customFormat="1">
      <c r="C19" s="109">
        <v>1</v>
      </c>
      <c r="D19" s="109">
        <v>2</v>
      </c>
      <c r="E19" s="109">
        <v>3</v>
      </c>
      <c r="F19" s="109">
        <v>4</v>
      </c>
      <c r="G19" s="109">
        <v>5</v>
      </c>
      <c r="H19" s="109">
        <v>6</v>
      </c>
    </row>
    <row r="20" spans="3:10">
      <c r="C20" s="24"/>
      <c r="D20" s="24"/>
      <c r="E20" s="24"/>
      <c r="F20" s="24"/>
      <c r="G20" s="24"/>
      <c r="H20" s="24"/>
    </row>
    <row r="22" spans="3:10">
      <c r="C22" s="62" t="s">
        <v>871</v>
      </c>
      <c r="D22" s="62"/>
      <c r="E22" s="55"/>
      <c r="F22" s="55"/>
      <c r="G22" s="37" t="s">
        <v>75</v>
      </c>
      <c r="I22" s="37"/>
      <c r="J22" s="37" t="s">
        <v>268</v>
      </c>
    </row>
  </sheetData>
  <mergeCells count="2">
    <mergeCell ref="C5:K5"/>
    <mergeCell ref="C16:H16"/>
  </mergeCells>
  <pageMargins left="0.7" right="0.7" top="0.75" bottom="0.75" header="0.3" footer="0.3"/>
  <pageSetup scale="62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18</vt:i4>
      </vt:variant>
    </vt:vector>
  </HeadingPairs>
  <TitlesOfParts>
    <vt:vector size="32" baseType="lpstr">
      <vt:lpstr>Биланс успеха</vt:lpstr>
      <vt:lpstr>Биланс стања</vt:lpstr>
      <vt:lpstr>Извештај о новчаним токовима</vt:lpstr>
      <vt:lpstr>Зараде </vt:lpstr>
      <vt:lpstr>Запослени</vt:lpstr>
      <vt:lpstr>Цене</vt:lpstr>
      <vt:lpstr>Субвенције</vt:lpstr>
      <vt:lpstr>Донације</vt:lpstr>
      <vt:lpstr>Добит</vt:lpstr>
      <vt:lpstr>Кредити</vt:lpstr>
      <vt:lpstr>Готовина</vt:lpstr>
      <vt:lpstr>Извештај о инвестицијама</vt:lpstr>
      <vt:lpstr>Образац НБС</vt:lpstr>
      <vt:lpstr>Sheet2</vt:lpstr>
      <vt:lpstr>'Биланс стања'!Print_Area</vt:lpstr>
      <vt:lpstr>'Биланс успеха'!Print_Area</vt:lpstr>
      <vt:lpstr>Готовина!Print_Area</vt:lpstr>
      <vt:lpstr>Добит!Print_Area</vt:lpstr>
      <vt:lpstr>Донације!Print_Area</vt:lpstr>
      <vt:lpstr>Запослени!Print_Area</vt:lpstr>
      <vt:lpstr>'Зараде '!Print_Area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  <vt:lpstr>'Биланс стања'!Print_Titles</vt:lpstr>
      <vt:lpstr>'Биланс успеха'!Print_Titles</vt:lpstr>
      <vt:lpstr>Готовина!Print_Titles</vt:lpstr>
      <vt:lpstr>'Зараде '!Print_Titles</vt:lpstr>
      <vt:lpstr>'Извештај о новчаним токовима'!Print_Titles</vt:lpstr>
      <vt:lpstr>'Образац НБС'!Print_Titles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sinke</cp:lastModifiedBy>
  <cp:lastPrinted>2015-07-28T09:55:43Z</cp:lastPrinted>
  <dcterms:created xsi:type="dcterms:W3CDTF">2013-03-12T08:27:17Z</dcterms:created>
  <dcterms:modified xsi:type="dcterms:W3CDTF">2015-11-03T19:12:19Z</dcterms:modified>
</cp:coreProperties>
</file>